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252" activeTab="4"/>
  </bookViews>
  <sheets>
    <sheet name="Hood Balance-ShortRidge" sheetId="1" r:id="rId1"/>
    <sheet name="Sheet2" sheetId="2" state="hidden" r:id="rId2"/>
    <sheet name="AutoScrubber Balance-ShortRidge" sheetId="3" r:id="rId3"/>
    <sheet name="Hood Balance-RVA" sheetId="4" r:id="rId4"/>
    <sheet name="ASP Balance" sheetId="5" r:id="rId5"/>
  </sheets>
  <externalReferences>
    <externalReference r:id="rId8"/>
  </externalReferences>
  <definedNames>
    <definedName name="_xlfn._FV" hidden="1">#NAME?</definedName>
    <definedName name="_xlfn.IFERROR" hidden="1">#NAME?</definedName>
    <definedName name="_xlfn.SINGLE" hidden="1">#NAME?</definedName>
    <definedName name="PicTable" localSheetId="3">'[1]Sheet2'!$A$2:$C$5</definedName>
    <definedName name="PicTable">'Sheet2'!$A$2:$C$5</definedName>
  </definedNames>
  <calcPr fullCalcOnLoad="1"/>
</workbook>
</file>

<file path=xl/sharedStrings.xml><?xml version="1.0" encoding="utf-8"?>
<sst xmlns="http://schemas.openxmlformats.org/spreadsheetml/2006/main" count="490" uniqueCount="95">
  <si>
    <t>Filter Size</t>
  </si>
  <si>
    <t>Conversion Factor</t>
  </si>
  <si>
    <t>Filter 1</t>
  </si>
  <si>
    <t>Filter 2</t>
  </si>
  <si>
    <t>Filter 3</t>
  </si>
  <si>
    <t>Filter 4</t>
  </si>
  <si>
    <t>Filter 5</t>
  </si>
  <si>
    <t>Filter 6</t>
  </si>
  <si>
    <t>Filter 7</t>
  </si>
  <si>
    <t>Filter 8</t>
  </si>
  <si>
    <t>Filter 9</t>
  </si>
  <si>
    <t>Filter 10</t>
  </si>
  <si>
    <t>Filter 11</t>
  </si>
  <si>
    <t>Sales Order #:</t>
  </si>
  <si>
    <t>Job Name:</t>
  </si>
  <si>
    <t>Velocity Reading 1</t>
  </si>
  <si>
    <t>Velocity Reading 2</t>
  </si>
  <si>
    <t>Filter 12</t>
  </si>
  <si>
    <t>Hood 1 Calculations</t>
  </si>
  <si>
    <t>Average Velocity (V)</t>
  </si>
  <si>
    <t>Factor by Filter Size (S)</t>
  </si>
  <si>
    <t>CFM (V x S)</t>
  </si>
  <si>
    <t>CFM per Filter</t>
  </si>
  <si>
    <t>Total CFM:</t>
  </si>
  <si>
    <t>No Filter</t>
  </si>
  <si>
    <t>16H x 20L</t>
  </si>
  <si>
    <t>20H x 16L</t>
  </si>
  <si>
    <t>20H x 20L</t>
  </si>
  <si>
    <t>Hood 2 Calculations</t>
  </si>
  <si>
    <t>Hood Name:</t>
  </si>
  <si>
    <t>Serial #:</t>
  </si>
  <si>
    <t>Design CFM:</t>
  </si>
  <si>
    <t>Model:</t>
  </si>
  <si>
    <t>16H x 16L</t>
  </si>
  <si>
    <t>Filter Type:</t>
  </si>
  <si>
    <t>Baffle</t>
  </si>
  <si>
    <t>X-Tractor</t>
  </si>
  <si>
    <t>Cartridge</t>
  </si>
  <si>
    <t>Grease Grabber</t>
  </si>
  <si>
    <t>Filter Types</t>
  </si>
  <si>
    <t>Baffle 1</t>
  </si>
  <si>
    <t>Baffle 2</t>
  </si>
  <si>
    <t>Cartridge 1</t>
  </si>
  <si>
    <t>Cartridge 2</t>
  </si>
  <si>
    <t>X-Tractor 1</t>
  </si>
  <si>
    <t>X-Tractor 2</t>
  </si>
  <si>
    <t>the CFM will be computed.</t>
  </si>
  <si>
    <t xml:space="preserve">Average Velocity = </t>
  </si>
  <si>
    <t>Compute Average Velocity =</t>
  </si>
  <si>
    <t>Example:</t>
  </si>
  <si>
    <t xml:space="preserve"> - Average Velocity is the average across the entire length of plenum</t>
  </si>
  <si>
    <t xml:space="preserve">Average Velocity :  </t>
  </si>
  <si>
    <t xml:space="preserve">CFM = </t>
  </si>
  <si>
    <t>Average Velocity (Ft./Min.)  =</t>
  </si>
  <si>
    <t xml:space="preserve">Length of ASP (inches)      = </t>
  </si>
  <si>
    <t>Velocities must be measured with a Short Ridge Meter</t>
  </si>
  <si>
    <t>Balancing Hoods with the Short Ridge</t>
  </si>
  <si>
    <t>Balancing Hoods with the Rotating Vane Method</t>
  </si>
  <si>
    <t>Velocity Reading 3</t>
  </si>
  <si>
    <t>Velocity Reading</t>
  </si>
  <si>
    <t>Average Velocity</t>
  </si>
  <si>
    <t>Hood Length (Inches):</t>
  </si>
  <si>
    <t>Velocity 1</t>
  </si>
  <si>
    <t>Velocity 2</t>
  </si>
  <si>
    <t>Canopy Hood IOM</t>
  </si>
  <si>
    <t>Balancing AutoScubber Hoods with the Short Ridge</t>
  </si>
  <si>
    <t>AutoScrubber Hood IOM</t>
  </si>
  <si>
    <t>(14",18",10")</t>
  </si>
  <si>
    <t>ASP Section Width</t>
  </si>
  <si>
    <t>(36"-144")</t>
  </si>
  <si>
    <t xml:space="preserve"> - Center the Short Ridge Along The Width And 2" either end when measuring at the ends</t>
  </si>
  <si>
    <t xml:space="preserve"> - Maximize the number of readings along the length of plenum.</t>
  </si>
  <si>
    <t>Number of Recommended Short Ridge Velocity Readings along the Plenum Length</t>
  </si>
  <si>
    <t>Less Than 48"</t>
  </si>
  <si>
    <t>48"-60"</t>
  </si>
  <si>
    <t>3 to 4</t>
  </si>
  <si>
    <t>61"-96"</t>
  </si>
  <si>
    <t>4 to 5</t>
  </si>
  <si>
    <t>97" - 144"</t>
  </si>
  <si>
    <t>5 to 7</t>
  </si>
  <si>
    <t>Plenum Length = 96"</t>
  </si>
  <si>
    <t>Use at least 5 locations along the length to get an average velocity</t>
  </si>
  <si>
    <t>Location 1</t>
  </si>
  <si>
    <t>Location 2</t>
  </si>
  <si>
    <t>Location 3</t>
  </si>
  <si>
    <t>Location 4</t>
  </si>
  <si>
    <t>Location 5</t>
  </si>
  <si>
    <t>Velocity (fpm)</t>
  </si>
  <si>
    <t xml:space="preserve">Plug the plenum length, width, and average velocity in the appropriate cells above and </t>
  </si>
  <si>
    <t>Average</t>
  </si>
  <si>
    <t>(204+202+208+189+193)/5</t>
  </si>
  <si>
    <t xml:space="preserve">Note: The percent error is +-5% for 14" and 18" wide
</t>
  </si>
  <si>
    <t xml:space="preserve">         The percent error is +-20% for 10" wide</t>
  </si>
  <si>
    <t>Air Supply Plenum Width = 14"</t>
  </si>
  <si>
    <t>Computing CFM for ASPs (Air Supply Plenums)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</si>
</sst>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57">
      <alignment/>
      <protection/>
    </xf>
    <xf numFmtId="0" fontId="0" fillId="0" borderId="0" xfId="57" applyAlignment="1">
      <alignment horizontal="left"/>
      <protection/>
    </xf>
    <xf numFmtId="0" fontId="0" fillId="0" borderId="0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0" xfId="57" applyAlignment="1">
      <alignment horizontal="right"/>
      <protection/>
    </xf>
    <xf numFmtId="0" fontId="1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10" xfId="57" applyFont="1" applyBorder="1" applyAlignment="1">
      <alignment horizontal="right"/>
      <protection/>
    </xf>
    <xf numFmtId="0" fontId="0" fillId="0" borderId="10" xfId="57" applyBorder="1">
      <alignment/>
      <protection/>
    </xf>
    <xf numFmtId="0" fontId="0" fillId="0" borderId="0" xfId="57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0" fillId="33" borderId="0" xfId="57" applyFill="1" applyBorder="1">
      <alignment/>
      <protection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0" fillId="2" borderId="11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2" borderId="14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4" borderId="10" xfId="57" applyFill="1" applyBorder="1" applyAlignment="1" applyProtection="1">
      <alignment horizontal="center"/>
      <protection locked="0"/>
    </xf>
    <xf numFmtId="0" fontId="0" fillId="0" borderId="0" xfId="57" applyProtection="1">
      <alignment/>
      <protection/>
    </xf>
    <xf numFmtId="49" fontId="0" fillId="0" borderId="0" xfId="57" applyNumberFormat="1">
      <alignment/>
      <protection/>
    </xf>
    <xf numFmtId="0" fontId="0" fillId="0" borderId="18" xfId="0" applyBorder="1" applyAlignment="1">
      <alignment horizontal="left"/>
    </xf>
    <xf numFmtId="0" fontId="46" fillId="0" borderId="18" xfId="0" applyFont="1" applyBorder="1" applyAlignment="1">
      <alignment horizontal="center"/>
    </xf>
    <xf numFmtId="0" fontId="0" fillId="0" borderId="10" xfId="0" applyBorder="1" applyAlignment="1">
      <alignment horizontal="left"/>
    </xf>
    <xf numFmtId="16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1" fontId="0" fillId="0" borderId="0" xfId="0" applyNumberFormat="1" applyBorder="1" applyAlignment="1">
      <alignment horizontal="center"/>
    </xf>
    <xf numFmtId="1" fontId="2" fillId="0" borderId="0" xfId="57" applyNumberFormat="1" applyFont="1" applyAlignment="1">
      <alignment horizontal="center"/>
      <protection/>
    </xf>
    <xf numFmtId="0" fontId="0" fillId="0" borderId="0" xfId="57" applyFill="1" applyAlignment="1">
      <alignment/>
      <protection/>
    </xf>
    <xf numFmtId="1" fontId="2" fillId="0" borderId="10" xfId="57" applyNumberFormat="1" applyFont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47" fillId="33" borderId="19" xfId="53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7" fillId="33" borderId="19" xfId="53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33" borderId="15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57" applyAlignment="1">
      <alignment horizontal="center"/>
      <protection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7</xdr:row>
      <xdr:rowOff>0</xdr:rowOff>
    </xdr:from>
    <xdr:to>
      <xdr:col>32</xdr:col>
      <xdr:colOff>609600</xdr:colOff>
      <xdr:row>14</xdr:row>
      <xdr:rowOff>152400</xdr:rowOff>
    </xdr:to>
    <xdr:pic>
      <xdr:nvPicPr>
        <xdr:cNvPr id="1" name="X-Tracto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266825"/>
          <a:ext cx="1352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9525</xdr:colOff>
      <xdr:row>11</xdr:row>
      <xdr:rowOff>171450</xdr:rowOff>
    </xdr:to>
    <xdr:pic>
      <xdr:nvPicPr>
        <xdr:cNvPr id="2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1266825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66675</xdr:colOff>
      <xdr:row>13</xdr:row>
      <xdr:rowOff>38100</xdr:rowOff>
    </xdr:to>
    <xdr:pic>
      <xdr:nvPicPr>
        <xdr:cNvPr id="3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1266825"/>
          <a:ext cx="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1</xdr:row>
      <xdr:rowOff>200025</xdr:rowOff>
    </xdr:from>
    <xdr:to>
      <xdr:col>32</xdr:col>
      <xdr:colOff>600075</xdr:colOff>
      <xdr:row>9</xdr:row>
      <xdr:rowOff>0</xdr:rowOff>
    </xdr:to>
    <xdr:pic>
      <xdr:nvPicPr>
        <xdr:cNvPr id="4" name="X-Tractor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34575" y="428625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32</xdr:col>
      <xdr:colOff>647700</xdr:colOff>
      <xdr:row>14</xdr:row>
      <xdr:rowOff>104775</xdr:rowOff>
    </xdr:to>
    <xdr:pic>
      <xdr:nvPicPr>
        <xdr:cNvPr id="5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34575" y="1266825"/>
          <a:ext cx="13906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1409700</xdr:colOff>
      <xdr:row>0</xdr:row>
      <xdr:rowOff>200025</xdr:rowOff>
    </xdr:from>
    <xdr:to>
      <xdr:col>32</xdr:col>
      <xdr:colOff>647700</xdr:colOff>
      <xdr:row>7</xdr:row>
      <xdr:rowOff>142875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34575" y="200025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1</xdr:row>
      <xdr:rowOff>0</xdr:rowOff>
    </xdr:from>
    <xdr:to>
      <xdr:col>32</xdr:col>
      <xdr:colOff>762000</xdr:colOff>
      <xdr:row>8</xdr:row>
      <xdr:rowOff>38100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34575" y="228600"/>
          <a:ext cx="1504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381000</xdr:colOff>
      <xdr:row>1</xdr:row>
      <xdr:rowOff>9525</xdr:rowOff>
    </xdr:from>
    <xdr:to>
      <xdr:col>32</xdr:col>
      <xdr:colOff>742950</xdr:colOff>
      <xdr:row>8</xdr:row>
      <xdr:rowOff>38100</xdr:rowOff>
    </xdr:to>
    <xdr:pic>
      <xdr:nvPicPr>
        <xdr:cNvPr id="8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34575" y="238125"/>
          <a:ext cx="1485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266700</xdr:colOff>
      <xdr:row>0</xdr:row>
      <xdr:rowOff>200025</xdr:rowOff>
    </xdr:from>
    <xdr:to>
      <xdr:col>32</xdr:col>
      <xdr:colOff>600075</xdr:colOff>
      <xdr:row>8</xdr:row>
      <xdr:rowOff>0</xdr:rowOff>
    </xdr:to>
    <xdr:pic>
      <xdr:nvPicPr>
        <xdr:cNvPr id="9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200025"/>
          <a:ext cx="1343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419100</xdr:colOff>
      <xdr:row>1</xdr:row>
      <xdr:rowOff>9525</xdr:rowOff>
    </xdr:from>
    <xdr:to>
      <xdr:col>32</xdr:col>
      <xdr:colOff>600075</xdr:colOff>
      <xdr:row>8</xdr:row>
      <xdr:rowOff>38100</xdr:rowOff>
    </xdr:to>
    <xdr:pic>
      <xdr:nvPicPr>
        <xdr:cNvPr id="10" name="Picture 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34575" y="238125"/>
          <a:ext cx="1343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7</xdr:row>
      <xdr:rowOff>9525</xdr:rowOff>
    </xdr:from>
    <xdr:to>
      <xdr:col>32</xdr:col>
      <xdr:colOff>609600</xdr:colOff>
      <xdr:row>14</xdr:row>
      <xdr:rowOff>104775</xdr:rowOff>
    </xdr:to>
    <xdr:pic>
      <xdr:nvPicPr>
        <xdr:cNvPr id="11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276350"/>
          <a:ext cx="13525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542925</xdr:colOff>
      <xdr:row>0</xdr:row>
      <xdr:rowOff>190500</xdr:rowOff>
    </xdr:from>
    <xdr:to>
      <xdr:col>32</xdr:col>
      <xdr:colOff>628650</xdr:colOff>
      <xdr:row>7</xdr:row>
      <xdr:rowOff>123825</xdr:rowOff>
    </xdr:to>
    <xdr:pic>
      <xdr:nvPicPr>
        <xdr:cNvPr id="12" name="Picture 1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90500"/>
          <a:ext cx="1371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32</xdr:col>
      <xdr:colOff>647700</xdr:colOff>
      <xdr:row>12</xdr:row>
      <xdr:rowOff>238125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34575" y="942975"/>
          <a:ext cx="1390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32</xdr:col>
      <xdr:colOff>647700</xdr:colOff>
      <xdr:row>14</xdr:row>
      <xdr:rowOff>104775</xdr:rowOff>
    </xdr:to>
    <xdr:pic>
      <xdr:nvPicPr>
        <xdr:cNvPr id="14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34575" y="1266825"/>
          <a:ext cx="13906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</xdr:row>
      <xdr:rowOff>0</xdr:rowOff>
    </xdr:from>
    <xdr:to>
      <xdr:col>13</xdr:col>
      <xdr:colOff>0</xdr:colOff>
      <xdr:row>14</xdr:row>
      <xdr:rowOff>152400</xdr:rowOff>
    </xdr:to>
    <xdr:pic>
      <xdr:nvPicPr>
        <xdr:cNvPr id="1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266825"/>
          <a:ext cx="1333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9525</xdr:colOff>
      <xdr:row>11</xdr:row>
      <xdr:rowOff>85725</xdr:rowOff>
    </xdr:to>
    <xdr:pic>
      <xdr:nvPicPr>
        <xdr:cNvPr id="2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266825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66675</xdr:colOff>
      <xdr:row>13</xdr:row>
      <xdr:rowOff>38100</xdr:rowOff>
    </xdr:to>
    <xdr:pic>
      <xdr:nvPicPr>
        <xdr:cNvPr id="3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1266825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295275</xdr:colOff>
      <xdr:row>1</xdr:row>
      <xdr:rowOff>200025</xdr:rowOff>
    </xdr:from>
    <xdr:to>
      <xdr:col>26</xdr:col>
      <xdr:colOff>323850</xdr:colOff>
      <xdr:row>9</xdr:row>
      <xdr:rowOff>0</xdr:rowOff>
    </xdr:to>
    <xdr:pic>
      <xdr:nvPicPr>
        <xdr:cNvPr id="4" name="X-Tractor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02275" y="428625"/>
          <a:ext cx="1247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14</xdr:col>
      <xdr:colOff>0</xdr:colOff>
      <xdr:row>14</xdr:row>
      <xdr:rowOff>104775</xdr:rowOff>
    </xdr:to>
    <xdr:pic>
      <xdr:nvPicPr>
        <xdr:cNvPr id="5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25025" y="1266825"/>
          <a:ext cx="1285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1409700</xdr:colOff>
      <xdr:row>0</xdr:row>
      <xdr:rowOff>200025</xdr:rowOff>
    </xdr:from>
    <xdr:to>
      <xdr:col>17</xdr:col>
      <xdr:colOff>581025</xdr:colOff>
      <xdr:row>7</xdr:row>
      <xdr:rowOff>142875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30200" y="20002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1</xdr:row>
      <xdr:rowOff>0</xdr:rowOff>
    </xdr:from>
    <xdr:to>
      <xdr:col>20</xdr:col>
      <xdr:colOff>400050</xdr:colOff>
      <xdr:row>8</xdr:row>
      <xdr:rowOff>38100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87525" y="228600"/>
          <a:ext cx="1381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1</xdr:row>
      <xdr:rowOff>9525</xdr:rowOff>
    </xdr:from>
    <xdr:to>
      <xdr:col>22</xdr:col>
      <xdr:colOff>523875</xdr:colOff>
      <xdr:row>8</xdr:row>
      <xdr:rowOff>38100</xdr:rowOff>
    </xdr:to>
    <xdr:pic>
      <xdr:nvPicPr>
        <xdr:cNvPr id="8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849600" y="238125"/>
          <a:ext cx="1362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0</xdr:row>
      <xdr:rowOff>200025</xdr:rowOff>
    </xdr:from>
    <xdr:to>
      <xdr:col>25</xdr:col>
      <xdr:colOff>285750</xdr:colOff>
      <xdr:row>8</xdr:row>
      <xdr:rowOff>0</xdr:rowOff>
    </xdr:to>
    <xdr:pic>
      <xdr:nvPicPr>
        <xdr:cNvPr id="9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564100" y="200025"/>
          <a:ext cx="1238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419100</xdr:colOff>
      <xdr:row>1</xdr:row>
      <xdr:rowOff>9525</xdr:rowOff>
    </xdr:from>
    <xdr:to>
      <xdr:col>27</xdr:col>
      <xdr:colOff>438150</xdr:colOff>
      <xdr:row>8</xdr:row>
      <xdr:rowOff>38100</xdr:rowOff>
    </xdr:to>
    <xdr:pic>
      <xdr:nvPicPr>
        <xdr:cNvPr id="10" name="Picture 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35700" y="238125"/>
          <a:ext cx="1238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7</xdr:row>
      <xdr:rowOff>9525</xdr:rowOff>
    </xdr:from>
    <xdr:to>
      <xdr:col>12</xdr:col>
      <xdr:colOff>1333500</xdr:colOff>
      <xdr:row>14</xdr:row>
      <xdr:rowOff>104775</xdr:rowOff>
    </xdr:to>
    <xdr:pic>
      <xdr:nvPicPr>
        <xdr:cNvPr id="11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05825" y="1276350"/>
          <a:ext cx="1219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542925</xdr:colOff>
      <xdr:row>0</xdr:row>
      <xdr:rowOff>190500</xdr:rowOff>
    </xdr:from>
    <xdr:to>
      <xdr:col>16</xdr:col>
      <xdr:colOff>323850</xdr:colOff>
      <xdr:row>7</xdr:row>
      <xdr:rowOff>123825</xdr:rowOff>
    </xdr:to>
    <xdr:pic>
      <xdr:nvPicPr>
        <xdr:cNvPr id="12" name="Picture 1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63425" y="190500"/>
          <a:ext cx="1190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16</xdr:col>
      <xdr:colOff>0</xdr:colOff>
      <xdr:row>12</xdr:row>
      <xdr:rowOff>114300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0" y="942975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14</xdr:col>
      <xdr:colOff>0</xdr:colOff>
      <xdr:row>14</xdr:row>
      <xdr:rowOff>104775</xdr:rowOff>
    </xdr:to>
    <xdr:pic>
      <xdr:nvPicPr>
        <xdr:cNvPr id="14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25025" y="1266825"/>
          <a:ext cx="1285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723900</xdr:colOff>
      <xdr:row>1</xdr:row>
      <xdr:rowOff>57150</xdr:rowOff>
    </xdr:from>
    <xdr:to>
      <xdr:col>32</xdr:col>
      <xdr:colOff>323850</xdr:colOff>
      <xdr:row>5</xdr:row>
      <xdr:rowOff>152400</xdr:rowOff>
    </xdr:to>
    <xdr:pic>
      <xdr:nvPicPr>
        <xdr:cNvPr id="1" name="X-Tracto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2857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9525</xdr:colOff>
      <xdr:row>11</xdr:row>
      <xdr:rowOff>19050</xdr:rowOff>
    </xdr:to>
    <xdr:pic>
      <xdr:nvPicPr>
        <xdr:cNvPr id="2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266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66675</xdr:colOff>
      <xdr:row>17</xdr:row>
      <xdr:rowOff>38100</xdr:rowOff>
    </xdr:to>
    <xdr:pic>
      <xdr:nvPicPr>
        <xdr:cNvPr id="3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266825"/>
          <a:ext cx="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1</xdr:row>
      <xdr:rowOff>200025</xdr:rowOff>
    </xdr:from>
    <xdr:to>
      <xdr:col>32</xdr:col>
      <xdr:colOff>619125</xdr:colOff>
      <xdr:row>9</xdr:row>
      <xdr:rowOff>0</xdr:rowOff>
    </xdr:to>
    <xdr:pic>
      <xdr:nvPicPr>
        <xdr:cNvPr id="4" name="X-Tractor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0" y="428625"/>
          <a:ext cx="1362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32</xdr:col>
      <xdr:colOff>647700</xdr:colOff>
      <xdr:row>11</xdr:row>
      <xdr:rowOff>171450</xdr:rowOff>
    </xdr:to>
    <xdr:pic>
      <xdr:nvPicPr>
        <xdr:cNvPr id="5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1266825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1409700</xdr:colOff>
      <xdr:row>0</xdr:row>
      <xdr:rowOff>200025</xdr:rowOff>
    </xdr:from>
    <xdr:to>
      <xdr:col>32</xdr:col>
      <xdr:colOff>647700</xdr:colOff>
      <xdr:row>7</xdr:row>
      <xdr:rowOff>142875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00025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1</xdr:row>
      <xdr:rowOff>0</xdr:rowOff>
    </xdr:from>
    <xdr:to>
      <xdr:col>33</xdr:col>
      <xdr:colOff>0</xdr:colOff>
      <xdr:row>8</xdr:row>
      <xdr:rowOff>38100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0" y="228600"/>
          <a:ext cx="1457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381000</xdr:colOff>
      <xdr:row>1</xdr:row>
      <xdr:rowOff>9525</xdr:rowOff>
    </xdr:from>
    <xdr:to>
      <xdr:col>33</xdr:col>
      <xdr:colOff>0</xdr:colOff>
      <xdr:row>8</xdr:row>
      <xdr:rowOff>38100</xdr:rowOff>
    </xdr:to>
    <xdr:pic>
      <xdr:nvPicPr>
        <xdr:cNvPr id="8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0" y="238125"/>
          <a:ext cx="1457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266700</xdr:colOff>
      <xdr:row>0</xdr:row>
      <xdr:rowOff>200025</xdr:rowOff>
    </xdr:from>
    <xdr:to>
      <xdr:col>32</xdr:col>
      <xdr:colOff>619125</xdr:colOff>
      <xdr:row>8</xdr:row>
      <xdr:rowOff>0</xdr:rowOff>
    </xdr:to>
    <xdr:pic>
      <xdr:nvPicPr>
        <xdr:cNvPr id="9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0" y="200025"/>
          <a:ext cx="1362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419100</xdr:colOff>
      <xdr:row>1</xdr:row>
      <xdr:rowOff>9525</xdr:rowOff>
    </xdr:from>
    <xdr:to>
      <xdr:col>32</xdr:col>
      <xdr:colOff>619125</xdr:colOff>
      <xdr:row>8</xdr:row>
      <xdr:rowOff>38100</xdr:rowOff>
    </xdr:to>
    <xdr:pic>
      <xdr:nvPicPr>
        <xdr:cNvPr id="10" name="Picture 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96500" y="238125"/>
          <a:ext cx="1362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7</xdr:row>
      <xdr:rowOff>9525</xdr:rowOff>
    </xdr:from>
    <xdr:to>
      <xdr:col>32</xdr:col>
      <xdr:colOff>609600</xdr:colOff>
      <xdr:row>11</xdr:row>
      <xdr:rowOff>171450</xdr:rowOff>
    </xdr:to>
    <xdr:pic>
      <xdr:nvPicPr>
        <xdr:cNvPr id="11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1276350"/>
          <a:ext cx="1352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542925</xdr:colOff>
      <xdr:row>0</xdr:row>
      <xdr:rowOff>190500</xdr:rowOff>
    </xdr:from>
    <xdr:to>
      <xdr:col>32</xdr:col>
      <xdr:colOff>600075</xdr:colOff>
      <xdr:row>7</xdr:row>
      <xdr:rowOff>123825</xdr:rowOff>
    </xdr:to>
    <xdr:pic>
      <xdr:nvPicPr>
        <xdr:cNvPr id="12" name="Picture 1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190500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32</xdr:col>
      <xdr:colOff>647700</xdr:colOff>
      <xdr:row>11</xdr:row>
      <xdr:rowOff>95250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942975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32</xdr:col>
      <xdr:colOff>647700</xdr:colOff>
      <xdr:row>11</xdr:row>
      <xdr:rowOff>171450</xdr:rowOff>
    </xdr:to>
    <xdr:pic>
      <xdr:nvPicPr>
        <xdr:cNvPr id="14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1266825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32</xdr:col>
      <xdr:colOff>609600</xdr:colOff>
      <xdr:row>25</xdr:row>
      <xdr:rowOff>0</xdr:rowOff>
    </xdr:to>
    <xdr:pic>
      <xdr:nvPicPr>
        <xdr:cNvPr id="15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3705225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9525</xdr:colOff>
      <xdr:row>24</xdr:row>
      <xdr:rowOff>47625</xdr:rowOff>
    </xdr:to>
    <xdr:pic>
      <xdr:nvPicPr>
        <xdr:cNvPr id="16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7052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66675</xdr:colOff>
      <xdr:row>30</xdr:row>
      <xdr:rowOff>38100</xdr:rowOff>
    </xdr:to>
    <xdr:pic>
      <xdr:nvPicPr>
        <xdr:cNvPr id="17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705225"/>
          <a:ext cx="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32</xdr:col>
      <xdr:colOff>647700</xdr:colOff>
      <xdr:row>25</xdr:row>
      <xdr:rowOff>0</xdr:rowOff>
    </xdr:to>
    <xdr:pic>
      <xdr:nvPicPr>
        <xdr:cNvPr id="18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705225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20</xdr:row>
      <xdr:rowOff>9525</xdr:rowOff>
    </xdr:from>
    <xdr:to>
      <xdr:col>32</xdr:col>
      <xdr:colOff>609600</xdr:colOff>
      <xdr:row>25</xdr:row>
      <xdr:rowOff>0</xdr:rowOff>
    </xdr:to>
    <xdr:pic>
      <xdr:nvPicPr>
        <xdr:cNvPr id="19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3714750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32</xdr:col>
      <xdr:colOff>647700</xdr:colOff>
      <xdr:row>25</xdr:row>
      <xdr:rowOff>0</xdr:rowOff>
    </xdr:to>
    <xdr:pic>
      <xdr:nvPicPr>
        <xdr:cNvPr id="20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705225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32</xdr:col>
      <xdr:colOff>609600</xdr:colOff>
      <xdr:row>38</xdr:row>
      <xdr:rowOff>0</xdr:rowOff>
    </xdr:to>
    <xdr:pic>
      <xdr:nvPicPr>
        <xdr:cNvPr id="21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6791325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9525</xdr:colOff>
      <xdr:row>37</xdr:row>
      <xdr:rowOff>47625</xdr:rowOff>
    </xdr:to>
    <xdr:pic>
      <xdr:nvPicPr>
        <xdr:cNvPr id="22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67913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66675</xdr:colOff>
      <xdr:row>43</xdr:row>
      <xdr:rowOff>38100</xdr:rowOff>
    </xdr:to>
    <xdr:pic>
      <xdr:nvPicPr>
        <xdr:cNvPr id="23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6791325"/>
          <a:ext cx="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32</xdr:col>
      <xdr:colOff>647700</xdr:colOff>
      <xdr:row>38</xdr:row>
      <xdr:rowOff>0</xdr:rowOff>
    </xdr:to>
    <xdr:pic>
      <xdr:nvPicPr>
        <xdr:cNvPr id="24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6791325"/>
          <a:ext cx="1390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33</xdr:row>
      <xdr:rowOff>9525</xdr:rowOff>
    </xdr:from>
    <xdr:to>
      <xdr:col>32</xdr:col>
      <xdr:colOff>609600</xdr:colOff>
      <xdr:row>38</xdr:row>
      <xdr:rowOff>0</xdr:rowOff>
    </xdr:to>
    <xdr:pic>
      <xdr:nvPicPr>
        <xdr:cNvPr id="25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6800850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32</xdr:col>
      <xdr:colOff>647700</xdr:colOff>
      <xdr:row>38</xdr:row>
      <xdr:rowOff>0</xdr:rowOff>
    </xdr:to>
    <xdr:pic>
      <xdr:nvPicPr>
        <xdr:cNvPr id="26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6791325"/>
          <a:ext cx="1390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32</xdr:col>
      <xdr:colOff>609600</xdr:colOff>
      <xdr:row>51</xdr:row>
      <xdr:rowOff>0</xdr:rowOff>
    </xdr:to>
    <xdr:pic>
      <xdr:nvPicPr>
        <xdr:cNvPr id="27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9886950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9525</xdr:colOff>
      <xdr:row>50</xdr:row>
      <xdr:rowOff>47625</xdr:rowOff>
    </xdr:to>
    <xdr:pic>
      <xdr:nvPicPr>
        <xdr:cNvPr id="28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98869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46</xdr:row>
      <xdr:rowOff>0</xdr:rowOff>
    </xdr:from>
    <xdr:to>
      <xdr:col>16</xdr:col>
      <xdr:colOff>66675</xdr:colOff>
      <xdr:row>56</xdr:row>
      <xdr:rowOff>38100</xdr:rowOff>
    </xdr:to>
    <xdr:pic>
      <xdr:nvPicPr>
        <xdr:cNvPr id="29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9886950"/>
          <a:ext cx="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32</xdr:col>
      <xdr:colOff>647700</xdr:colOff>
      <xdr:row>51</xdr:row>
      <xdr:rowOff>0</xdr:rowOff>
    </xdr:to>
    <xdr:pic>
      <xdr:nvPicPr>
        <xdr:cNvPr id="30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9886950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46</xdr:row>
      <xdr:rowOff>9525</xdr:rowOff>
    </xdr:from>
    <xdr:to>
      <xdr:col>32</xdr:col>
      <xdr:colOff>609600</xdr:colOff>
      <xdr:row>51</xdr:row>
      <xdr:rowOff>0</xdr:rowOff>
    </xdr:to>
    <xdr:pic>
      <xdr:nvPicPr>
        <xdr:cNvPr id="31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9896475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32</xdr:col>
      <xdr:colOff>647700</xdr:colOff>
      <xdr:row>51</xdr:row>
      <xdr:rowOff>0</xdr:rowOff>
    </xdr:to>
    <xdr:pic>
      <xdr:nvPicPr>
        <xdr:cNvPr id="32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9886950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32</xdr:col>
      <xdr:colOff>609600</xdr:colOff>
      <xdr:row>11</xdr:row>
      <xdr:rowOff>180975</xdr:rowOff>
    </xdr:to>
    <xdr:pic>
      <xdr:nvPicPr>
        <xdr:cNvPr id="33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1266825"/>
          <a:ext cx="1352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9525</xdr:colOff>
      <xdr:row>11</xdr:row>
      <xdr:rowOff>19050</xdr:rowOff>
    </xdr:to>
    <xdr:pic>
      <xdr:nvPicPr>
        <xdr:cNvPr id="34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266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66675</xdr:colOff>
      <xdr:row>17</xdr:row>
      <xdr:rowOff>38100</xdr:rowOff>
    </xdr:to>
    <xdr:pic>
      <xdr:nvPicPr>
        <xdr:cNvPr id="35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266825"/>
          <a:ext cx="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32</xdr:col>
      <xdr:colOff>647700</xdr:colOff>
      <xdr:row>11</xdr:row>
      <xdr:rowOff>171450</xdr:rowOff>
    </xdr:to>
    <xdr:pic>
      <xdr:nvPicPr>
        <xdr:cNvPr id="36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1266825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7</xdr:row>
      <xdr:rowOff>9525</xdr:rowOff>
    </xdr:from>
    <xdr:to>
      <xdr:col>32</xdr:col>
      <xdr:colOff>609600</xdr:colOff>
      <xdr:row>11</xdr:row>
      <xdr:rowOff>171450</xdr:rowOff>
    </xdr:to>
    <xdr:pic>
      <xdr:nvPicPr>
        <xdr:cNvPr id="37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1276350"/>
          <a:ext cx="1352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32</xdr:col>
      <xdr:colOff>647700</xdr:colOff>
      <xdr:row>11</xdr:row>
      <xdr:rowOff>171450</xdr:rowOff>
    </xdr:to>
    <xdr:pic>
      <xdr:nvPicPr>
        <xdr:cNvPr id="38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1266825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32</xdr:col>
      <xdr:colOff>609600</xdr:colOff>
      <xdr:row>25</xdr:row>
      <xdr:rowOff>0</xdr:rowOff>
    </xdr:to>
    <xdr:pic>
      <xdr:nvPicPr>
        <xdr:cNvPr id="39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3705225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9525</xdr:colOff>
      <xdr:row>24</xdr:row>
      <xdr:rowOff>47625</xdr:rowOff>
    </xdr:to>
    <xdr:pic>
      <xdr:nvPicPr>
        <xdr:cNvPr id="40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7052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66675</xdr:colOff>
      <xdr:row>30</xdr:row>
      <xdr:rowOff>38100</xdr:rowOff>
    </xdr:to>
    <xdr:pic>
      <xdr:nvPicPr>
        <xdr:cNvPr id="41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705225"/>
          <a:ext cx="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32</xdr:col>
      <xdr:colOff>647700</xdr:colOff>
      <xdr:row>25</xdr:row>
      <xdr:rowOff>0</xdr:rowOff>
    </xdr:to>
    <xdr:pic>
      <xdr:nvPicPr>
        <xdr:cNvPr id="42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705225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20</xdr:row>
      <xdr:rowOff>9525</xdr:rowOff>
    </xdr:from>
    <xdr:to>
      <xdr:col>32</xdr:col>
      <xdr:colOff>609600</xdr:colOff>
      <xdr:row>25</xdr:row>
      <xdr:rowOff>0</xdr:rowOff>
    </xdr:to>
    <xdr:pic>
      <xdr:nvPicPr>
        <xdr:cNvPr id="43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3714750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32</xdr:col>
      <xdr:colOff>647700</xdr:colOff>
      <xdr:row>25</xdr:row>
      <xdr:rowOff>0</xdr:rowOff>
    </xdr:to>
    <xdr:pic>
      <xdr:nvPicPr>
        <xdr:cNvPr id="44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705225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32</xdr:col>
      <xdr:colOff>609600</xdr:colOff>
      <xdr:row>25</xdr:row>
      <xdr:rowOff>0</xdr:rowOff>
    </xdr:to>
    <xdr:pic>
      <xdr:nvPicPr>
        <xdr:cNvPr id="45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3705225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9525</xdr:colOff>
      <xdr:row>24</xdr:row>
      <xdr:rowOff>47625</xdr:rowOff>
    </xdr:to>
    <xdr:pic>
      <xdr:nvPicPr>
        <xdr:cNvPr id="46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7052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66675</xdr:colOff>
      <xdr:row>30</xdr:row>
      <xdr:rowOff>38100</xdr:rowOff>
    </xdr:to>
    <xdr:pic>
      <xdr:nvPicPr>
        <xdr:cNvPr id="47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705225"/>
          <a:ext cx="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32</xdr:col>
      <xdr:colOff>647700</xdr:colOff>
      <xdr:row>25</xdr:row>
      <xdr:rowOff>0</xdr:rowOff>
    </xdr:to>
    <xdr:pic>
      <xdr:nvPicPr>
        <xdr:cNvPr id="48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705225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20</xdr:row>
      <xdr:rowOff>9525</xdr:rowOff>
    </xdr:from>
    <xdr:to>
      <xdr:col>32</xdr:col>
      <xdr:colOff>609600</xdr:colOff>
      <xdr:row>25</xdr:row>
      <xdr:rowOff>0</xdr:rowOff>
    </xdr:to>
    <xdr:pic>
      <xdr:nvPicPr>
        <xdr:cNvPr id="49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3714750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32</xdr:col>
      <xdr:colOff>647700</xdr:colOff>
      <xdr:row>25</xdr:row>
      <xdr:rowOff>0</xdr:rowOff>
    </xdr:to>
    <xdr:pic>
      <xdr:nvPicPr>
        <xdr:cNvPr id="50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705225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32</xdr:col>
      <xdr:colOff>609600</xdr:colOff>
      <xdr:row>25</xdr:row>
      <xdr:rowOff>0</xdr:rowOff>
    </xdr:to>
    <xdr:pic>
      <xdr:nvPicPr>
        <xdr:cNvPr id="51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3705225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9525</xdr:colOff>
      <xdr:row>24</xdr:row>
      <xdr:rowOff>47625</xdr:rowOff>
    </xdr:to>
    <xdr:pic>
      <xdr:nvPicPr>
        <xdr:cNvPr id="52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7052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66675</xdr:colOff>
      <xdr:row>30</xdr:row>
      <xdr:rowOff>38100</xdr:rowOff>
    </xdr:to>
    <xdr:pic>
      <xdr:nvPicPr>
        <xdr:cNvPr id="53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705225"/>
          <a:ext cx="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32</xdr:col>
      <xdr:colOff>647700</xdr:colOff>
      <xdr:row>25</xdr:row>
      <xdr:rowOff>0</xdr:rowOff>
    </xdr:to>
    <xdr:pic>
      <xdr:nvPicPr>
        <xdr:cNvPr id="54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705225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20</xdr:row>
      <xdr:rowOff>9525</xdr:rowOff>
    </xdr:from>
    <xdr:to>
      <xdr:col>32</xdr:col>
      <xdr:colOff>609600</xdr:colOff>
      <xdr:row>25</xdr:row>
      <xdr:rowOff>0</xdr:rowOff>
    </xdr:to>
    <xdr:pic>
      <xdr:nvPicPr>
        <xdr:cNvPr id="55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3714750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32</xdr:col>
      <xdr:colOff>647700</xdr:colOff>
      <xdr:row>25</xdr:row>
      <xdr:rowOff>0</xdr:rowOff>
    </xdr:to>
    <xdr:pic>
      <xdr:nvPicPr>
        <xdr:cNvPr id="56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705225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32</xdr:col>
      <xdr:colOff>609600</xdr:colOff>
      <xdr:row>25</xdr:row>
      <xdr:rowOff>0</xdr:rowOff>
    </xdr:to>
    <xdr:pic>
      <xdr:nvPicPr>
        <xdr:cNvPr id="57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3705225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9525</xdr:colOff>
      <xdr:row>24</xdr:row>
      <xdr:rowOff>47625</xdr:rowOff>
    </xdr:to>
    <xdr:pic>
      <xdr:nvPicPr>
        <xdr:cNvPr id="58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7052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66675</xdr:colOff>
      <xdr:row>30</xdr:row>
      <xdr:rowOff>38100</xdr:rowOff>
    </xdr:to>
    <xdr:pic>
      <xdr:nvPicPr>
        <xdr:cNvPr id="59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705225"/>
          <a:ext cx="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32</xdr:col>
      <xdr:colOff>647700</xdr:colOff>
      <xdr:row>25</xdr:row>
      <xdr:rowOff>0</xdr:rowOff>
    </xdr:to>
    <xdr:pic>
      <xdr:nvPicPr>
        <xdr:cNvPr id="60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705225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20</xdr:row>
      <xdr:rowOff>9525</xdr:rowOff>
    </xdr:from>
    <xdr:to>
      <xdr:col>32</xdr:col>
      <xdr:colOff>609600</xdr:colOff>
      <xdr:row>25</xdr:row>
      <xdr:rowOff>0</xdr:rowOff>
    </xdr:to>
    <xdr:pic>
      <xdr:nvPicPr>
        <xdr:cNvPr id="61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3714750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32</xdr:col>
      <xdr:colOff>647700</xdr:colOff>
      <xdr:row>25</xdr:row>
      <xdr:rowOff>0</xdr:rowOff>
    </xdr:to>
    <xdr:pic>
      <xdr:nvPicPr>
        <xdr:cNvPr id="62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705225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32</xdr:col>
      <xdr:colOff>609600</xdr:colOff>
      <xdr:row>38</xdr:row>
      <xdr:rowOff>0</xdr:rowOff>
    </xdr:to>
    <xdr:pic>
      <xdr:nvPicPr>
        <xdr:cNvPr id="63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6791325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9525</xdr:colOff>
      <xdr:row>37</xdr:row>
      <xdr:rowOff>47625</xdr:rowOff>
    </xdr:to>
    <xdr:pic>
      <xdr:nvPicPr>
        <xdr:cNvPr id="64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67913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66675</xdr:colOff>
      <xdr:row>43</xdr:row>
      <xdr:rowOff>38100</xdr:rowOff>
    </xdr:to>
    <xdr:pic>
      <xdr:nvPicPr>
        <xdr:cNvPr id="65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6791325"/>
          <a:ext cx="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32</xdr:col>
      <xdr:colOff>647700</xdr:colOff>
      <xdr:row>38</xdr:row>
      <xdr:rowOff>0</xdr:rowOff>
    </xdr:to>
    <xdr:pic>
      <xdr:nvPicPr>
        <xdr:cNvPr id="66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6791325"/>
          <a:ext cx="1390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33</xdr:row>
      <xdr:rowOff>9525</xdr:rowOff>
    </xdr:from>
    <xdr:to>
      <xdr:col>32</xdr:col>
      <xdr:colOff>609600</xdr:colOff>
      <xdr:row>38</xdr:row>
      <xdr:rowOff>0</xdr:rowOff>
    </xdr:to>
    <xdr:pic>
      <xdr:nvPicPr>
        <xdr:cNvPr id="67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6800850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32</xdr:col>
      <xdr:colOff>647700</xdr:colOff>
      <xdr:row>38</xdr:row>
      <xdr:rowOff>0</xdr:rowOff>
    </xdr:to>
    <xdr:pic>
      <xdr:nvPicPr>
        <xdr:cNvPr id="68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6791325"/>
          <a:ext cx="1390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32</xdr:col>
      <xdr:colOff>609600</xdr:colOff>
      <xdr:row>38</xdr:row>
      <xdr:rowOff>0</xdr:rowOff>
    </xdr:to>
    <xdr:pic>
      <xdr:nvPicPr>
        <xdr:cNvPr id="69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6791325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9525</xdr:colOff>
      <xdr:row>37</xdr:row>
      <xdr:rowOff>47625</xdr:rowOff>
    </xdr:to>
    <xdr:pic>
      <xdr:nvPicPr>
        <xdr:cNvPr id="70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67913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66675</xdr:colOff>
      <xdr:row>43</xdr:row>
      <xdr:rowOff>38100</xdr:rowOff>
    </xdr:to>
    <xdr:pic>
      <xdr:nvPicPr>
        <xdr:cNvPr id="71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6791325"/>
          <a:ext cx="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32</xdr:col>
      <xdr:colOff>647700</xdr:colOff>
      <xdr:row>38</xdr:row>
      <xdr:rowOff>0</xdr:rowOff>
    </xdr:to>
    <xdr:pic>
      <xdr:nvPicPr>
        <xdr:cNvPr id="72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6791325"/>
          <a:ext cx="1390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33</xdr:row>
      <xdr:rowOff>9525</xdr:rowOff>
    </xdr:from>
    <xdr:to>
      <xdr:col>32</xdr:col>
      <xdr:colOff>609600</xdr:colOff>
      <xdr:row>38</xdr:row>
      <xdr:rowOff>0</xdr:rowOff>
    </xdr:to>
    <xdr:pic>
      <xdr:nvPicPr>
        <xdr:cNvPr id="73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6800850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32</xdr:col>
      <xdr:colOff>647700</xdr:colOff>
      <xdr:row>38</xdr:row>
      <xdr:rowOff>0</xdr:rowOff>
    </xdr:to>
    <xdr:pic>
      <xdr:nvPicPr>
        <xdr:cNvPr id="74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6791325"/>
          <a:ext cx="1390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32</xdr:col>
      <xdr:colOff>609600</xdr:colOff>
      <xdr:row>51</xdr:row>
      <xdr:rowOff>0</xdr:rowOff>
    </xdr:to>
    <xdr:pic>
      <xdr:nvPicPr>
        <xdr:cNvPr id="75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9886950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9525</xdr:colOff>
      <xdr:row>50</xdr:row>
      <xdr:rowOff>47625</xdr:rowOff>
    </xdr:to>
    <xdr:pic>
      <xdr:nvPicPr>
        <xdr:cNvPr id="76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98869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46</xdr:row>
      <xdr:rowOff>0</xdr:rowOff>
    </xdr:from>
    <xdr:to>
      <xdr:col>16</xdr:col>
      <xdr:colOff>66675</xdr:colOff>
      <xdr:row>56</xdr:row>
      <xdr:rowOff>38100</xdr:rowOff>
    </xdr:to>
    <xdr:pic>
      <xdr:nvPicPr>
        <xdr:cNvPr id="77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9886950"/>
          <a:ext cx="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32</xdr:col>
      <xdr:colOff>647700</xdr:colOff>
      <xdr:row>51</xdr:row>
      <xdr:rowOff>0</xdr:rowOff>
    </xdr:to>
    <xdr:pic>
      <xdr:nvPicPr>
        <xdr:cNvPr id="78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9886950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46</xdr:row>
      <xdr:rowOff>9525</xdr:rowOff>
    </xdr:from>
    <xdr:to>
      <xdr:col>32</xdr:col>
      <xdr:colOff>609600</xdr:colOff>
      <xdr:row>51</xdr:row>
      <xdr:rowOff>0</xdr:rowOff>
    </xdr:to>
    <xdr:pic>
      <xdr:nvPicPr>
        <xdr:cNvPr id="79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9896475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32</xdr:col>
      <xdr:colOff>647700</xdr:colOff>
      <xdr:row>51</xdr:row>
      <xdr:rowOff>0</xdr:rowOff>
    </xdr:to>
    <xdr:pic>
      <xdr:nvPicPr>
        <xdr:cNvPr id="80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9886950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32</xdr:col>
      <xdr:colOff>609600</xdr:colOff>
      <xdr:row>51</xdr:row>
      <xdr:rowOff>0</xdr:rowOff>
    </xdr:to>
    <xdr:pic>
      <xdr:nvPicPr>
        <xdr:cNvPr id="81" name="X-Tractor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9886950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9525</xdr:colOff>
      <xdr:row>50</xdr:row>
      <xdr:rowOff>47625</xdr:rowOff>
    </xdr:to>
    <xdr:pic>
      <xdr:nvPicPr>
        <xdr:cNvPr id="82" name="Cartridg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98869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46</xdr:row>
      <xdr:rowOff>0</xdr:rowOff>
    </xdr:from>
    <xdr:to>
      <xdr:col>16</xdr:col>
      <xdr:colOff>66675</xdr:colOff>
      <xdr:row>56</xdr:row>
      <xdr:rowOff>38100</xdr:rowOff>
    </xdr:to>
    <xdr:pic>
      <xdr:nvPicPr>
        <xdr:cNvPr id="83" name="Cartridg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9886950"/>
          <a:ext cx="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32</xdr:col>
      <xdr:colOff>647700</xdr:colOff>
      <xdr:row>51</xdr:row>
      <xdr:rowOff>0</xdr:rowOff>
    </xdr:to>
    <xdr:pic>
      <xdr:nvPicPr>
        <xdr:cNvPr id="84" name="Baffl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9886950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46</xdr:row>
      <xdr:rowOff>9525</xdr:rowOff>
    </xdr:from>
    <xdr:to>
      <xdr:col>32</xdr:col>
      <xdr:colOff>609600</xdr:colOff>
      <xdr:row>51</xdr:row>
      <xdr:rowOff>0</xdr:rowOff>
    </xdr:to>
    <xdr:pic>
      <xdr:nvPicPr>
        <xdr:cNvPr id="85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9896475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32</xdr:col>
      <xdr:colOff>647700</xdr:colOff>
      <xdr:row>51</xdr:row>
      <xdr:rowOff>0</xdr:rowOff>
    </xdr:to>
    <xdr:pic>
      <xdr:nvPicPr>
        <xdr:cNvPr id="86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9886950"/>
          <a:ext cx="1390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17</xdr:row>
      <xdr:rowOff>247650</xdr:rowOff>
    </xdr:from>
    <xdr:to>
      <xdr:col>12</xdr:col>
      <xdr:colOff>9525</xdr:colOff>
      <xdr:row>30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000375"/>
          <a:ext cx="40100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\AppData\Local\Microsoft\Windows\INetCache\Content.Outlook\1VYXDIHT\Copy%20of%20Test%20and%20Balance%20Calculator%20-%20RV%20-%20X-Tractor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od Balancing"/>
      <sheetName val="Sheet2"/>
      <sheetName val="ASP Balancing "/>
    </sheetNames>
    <sheetDataSet>
      <sheetData sheetId="1">
        <row r="2">
          <cell r="A2">
            <v>1</v>
          </cell>
          <cell r="B2" t="str">
            <v>Baffle 1</v>
          </cell>
          <cell r="C2" t="str">
            <v>Baffle 2</v>
          </cell>
        </row>
        <row r="3">
          <cell r="A3">
            <v>2</v>
          </cell>
          <cell r="B3" t="str">
            <v>Cartridge 1</v>
          </cell>
          <cell r="C3" t="str">
            <v>Cartridge 2</v>
          </cell>
        </row>
        <row r="4">
          <cell r="A4">
            <v>3</v>
          </cell>
          <cell r="B4" t="str">
            <v>X-Tractor 1</v>
          </cell>
          <cell r="C4" t="str">
            <v>X-Tractor 2</v>
          </cell>
        </row>
        <row r="5">
          <cell r="A5">
            <v>4</v>
          </cell>
          <cell r="B5" t="str">
            <v>X-Tractor 1</v>
          </cell>
          <cell r="C5" t="str">
            <v>X-Tractor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ccurex-cms-prod.azureedge.net/accurex-cms-prod/docs/default-source/ioms/470399_canopyhoods_iom.pdf?sfvrsn=2843f8fd_84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ccurex-cms-prod.azureedge.net/accurex-cms-prod/docs/default-source/ioms/481488_autoscrubberhood_iom.pdf?sfvrsn=addf9847_1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accurex-cms-prod.azureedge.net/accurex-cms-prod/docs/default-source/ioms/470399_canopyhoods_iom.pdf?sfvrsn=2843f8fd_84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60"/>
  <sheetViews>
    <sheetView zoomScale="85" zoomScaleNormal="85" zoomScalePageLayoutView="0" workbookViewId="0" topLeftCell="A1">
      <selection activeCell="M42" sqref="L42:M43"/>
    </sheetView>
  </sheetViews>
  <sheetFormatPr defaultColWidth="9.140625" defaultRowHeight="12.75"/>
  <cols>
    <col min="1" max="1" width="16.7109375" style="0" bestFit="1" customWidth="1"/>
    <col min="2" max="4" width="10.8515625" style="0" customWidth="1"/>
    <col min="5" max="5" width="10.7109375" style="0" customWidth="1"/>
    <col min="6" max="13" width="10.8515625" style="0" customWidth="1"/>
    <col min="14" max="14" width="2.140625" style="14" customWidth="1"/>
    <col min="15" max="15" width="20.00390625" style="14" hidden="1" customWidth="1"/>
    <col min="16" max="16" width="19.28125" style="14" hidden="1" customWidth="1"/>
    <col min="17" max="17" width="9.140625" style="14" hidden="1" customWidth="1"/>
    <col min="18" max="18" width="21.140625" style="14" hidden="1" customWidth="1"/>
    <col min="19" max="30" width="9.140625" style="14" hidden="1" customWidth="1"/>
    <col min="31" max="31" width="9.140625" style="14" customWidth="1"/>
    <col min="32" max="32" width="2.00390625" style="14" customWidth="1"/>
    <col min="33" max="33" width="15.8515625" style="14" bestFit="1" customWidth="1"/>
    <col min="34" max="34" width="5.7109375" style="14" bestFit="1" customWidth="1"/>
    <col min="35" max="35" width="8.57421875" style="14" bestFit="1" customWidth="1"/>
    <col min="36" max="36" width="8.7109375" style="14" bestFit="1" customWidth="1"/>
    <col min="37" max="37" width="14.00390625" style="14" bestFit="1" customWidth="1"/>
    <col min="38" max="38" width="9.140625" style="14" customWidth="1"/>
    <col min="39" max="39" width="2.00390625" style="14" customWidth="1"/>
    <col min="40" max="40" width="14.28125" style="14" customWidth="1"/>
    <col min="41" max="46" width="9.140625" style="14" customWidth="1"/>
  </cols>
  <sheetData>
    <row r="1" spans="1:13" ht="18">
      <c r="A1" s="99" t="s">
        <v>56</v>
      </c>
      <c r="B1" s="99"/>
      <c r="C1" s="99"/>
      <c r="D1" s="99"/>
      <c r="E1" s="99"/>
      <c r="F1" s="33"/>
      <c r="G1" s="34"/>
      <c r="H1" s="33"/>
      <c r="I1" s="18"/>
      <c r="J1" s="14"/>
      <c r="K1" s="14"/>
      <c r="L1" s="14"/>
      <c r="M1" s="14"/>
    </row>
    <row r="2" spans="1:13" ht="18">
      <c r="A2" s="32"/>
      <c r="B2" s="32"/>
      <c r="C2" s="32"/>
      <c r="D2" s="32"/>
      <c r="E2" s="32"/>
      <c r="F2" s="32"/>
      <c r="G2" s="100"/>
      <c r="H2" s="100"/>
      <c r="I2" s="101"/>
      <c r="J2" s="101"/>
      <c r="K2" s="14"/>
      <c r="L2" s="14"/>
      <c r="M2" s="14"/>
    </row>
    <row r="3" spans="1:13" ht="12.75">
      <c r="A3" s="14"/>
      <c r="B3" s="14"/>
      <c r="C3" s="14"/>
      <c r="D3" s="14"/>
      <c r="E3" s="14"/>
      <c r="F3" s="14"/>
      <c r="G3" s="100"/>
      <c r="H3" s="100"/>
      <c r="I3" s="101"/>
      <c r="J3" s="101"/>
      <c r="K3" s="14"/>
      <c r="L3" s="14"/>
      <c r="M3" s="14"/>
    </row>
    <row r="4" spans="1:13" ht="12.75">
      <c r="A4" s="11" t="s">
        <v>13</v>
      </c>
      <c r="B4" s="107"/>
      <c r="C4" s="107"/>
      <c r="D4" s="107"/>
      <c r="F4" s="14"/>
      <c r="G4" s="100"/>
      <c r="H4" s="100"/>
      <c r="I4" s="101"/>
      <c r="J4" s="101"/>
      <c r="K4" s="14"/>
      <c r="L4" s="14"/>
      <c r="M4" s="14"/>
    </row>
    <row r="5" spans="1:13" ht="12.75">
      <c r="A5" s="4" t="s">
        <v>14</v>
      </c>
      <c r="B5" s="102"/>
      <c r="C5" s="103"/>
      <c r="D5" s="104"/>
      <c r="E5" s="14"/>
      <c r="F5" s="14"/>
      <c r="G5" s="100"/>
      <c r="H5" s="100"/>
      <c r="I5" s="101"/>
      <c r="J5" s="101"/>
      <c r="K5" s="14"/>
      <c r="L5" s="14"/>
      <c r="M5" s="14"/>
    </row>
    <row r="6" spans="1:16" ht="12.75">
      <c r="A6" s="109" t="s">
        <v>64</v>
      </c>
      <c r="B6" s="109"/>
      <c r="C6" s="109"/>
      <c r="D6" s="109"/>
      <c r="E6" s="14"/>
      <c r="F6" s="14"/>
      <c r="G6" s="100"/>
      <c r="H6" s="100"/>
      <c r="I6" s="101"/>
      <c r="J6" s="101"/>
      <c r="K6" s="14"/>
      <c r="L6" s="14"/>
      <c r="M6" s="14"/>
      <c r="O6" s="35" t="s">
        <v>15</v>
      </c>
      <c r="P6" s="35" t="s">
        <v>16</v>
      </c>
    </row>
    <row r="7" spans="1:37" ht="12.75">
      <c r="A7" s="14"/>
      <c r="B7" s="22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AH7" s="111" t="s">
        <v>1</v>
      </c>
      <c r="AI7" s="111"/>
      <c r="AJ7" s="111"/>
      <c r="AK7" s="111"/>
    </row>
    <row r="8" spans="1:40" ht="12.75">
      <c r="A8" s="24" t="s">
        <v>29</v>
      </c>
      <c r="B8" s="108"/>
      <c r="C8" s="108"/>
      <c r="D8" s="108"/>
      <c r="E8" s="105" t="s">
        <v>30</v>
      </c>
      <c r="F8" s="110"/>
      <c r="G8" s="78"/>
      <c r="H8" s="79"/>
      <c r="I8" s="79"/>
      <c r="J8" s="28" t="s">
        <v>34</v>
      </c>
      <c r="K8" s="69">
        <v>3</v>
      </c>
      <c r="L8" s="79"/>
      <c r="M8" s="83"/>
      <c r="O8" s="14" t="str">
        <f>VLOOKUP($K$8,PicTable,2,FALSE)</f>
        <v>X-Tractor 1</v>
      </c>
      <c r="P8" s="14" t="str">
        <f>VLOOKUP($K$8,PicTable,3,FALSE)</f>
        <v>X-Tractor 2</v>
      </c>
      <c r="S8" s="18" t="s">
        <v>18</v>
      </c>
      <c r="AF8" s="3"/>
      <c r="AG8" s="25" t="s">
        <v>0</v>
      </c>
      <c r="AH8" s="26" t="s">
        <v>35</v>
      </c>
      <c r="AI8" s="26" t="s">
        <v>37</v>
      </c>
      <c r="AJ8" s="26" t="s">
        <v>36</v>
      </c>
      <c r="AK8" s="26" t="s">
        <v>38</v>
      </c>
      <c r="AM8" s="29"/>
      <c r="AN8" s="31" t="s">
        <v>39</v>
      </c>
    </row>
    <row r="9" spans="1:40" ht="12.75">
      <c r="A9" s="24" t="s">
        <v>32</v>
      </c>
      <c r="B9" s="108"/>
      <c r="C9" s="108"/>
      <c r="D9" s="108"/>
      <c r="E9" s="105" t="s">
        <v>31</v>
      </c>
      <c r="F9" s="106"/>
      <c r="G9" s="80"/>
      <c r="H9" s="81"/>
      <c r="I9" s="81"/>
      <c r="J9" s="81"/>
      <c r="K9" s="81"/>
      <c r="L9" s="81"/>
      <c r="M9" s="82"/>
      <c r="S9" s="18"/>
      <c r="AF9" s="3">
        <v>1</v>
      </c>
      <c r="AG9" s="12" t="s">
        <v>24</v>
      </c>
      <c r="AH9" s="7">
        <v>0</v>
      </c>
      <c r="AI9" s="7">
        <v>0</v>
      </c>
      <c r="AJ9" s="7">
        <v>0</v>
      </c>
      <c r="AK9" s="7">
        <v>0</v>
      </c>
      <c r="AM9" s="29">
        <v>1</v>
      </c>
      <c r="AN9" s="30" t="s">
        <v>35</v>
      </c>
    </row>
    <row r="10" spans="1:40" ht="12.75">
      <c r="A10" s="3"/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11</v>
      </c>
      <c r="L10" s="1" t="s">
        <v>12</v>
      </c>
      <c r="M10" s="5" t="s">
        <v>17</v>
      </c>
      <c r="S10" s="19" t="s">
        <v>2</v>
      </c>
      <c r="T10" s="19" t="s">
        <v>3</v>
      </c>
      <c r="U10" s="19" t="s">
        <v>4</v>
      </c>
      <c r="V10" s="19" t="s">
        <v>5</v>
      </c>
      <c r="W10" s="19" t="s">
        <v>6</v>
      </c>
      <c r="X10" s="19" t="s">
        <v>7</v>
      </c>
      <c r="Y10" s="19" t="s">
        <v>8</v>
      </c>
      <c r="Z10" s="19" t="s">
        <v>9</v>
      </c>
      <c r="AA10" s="19" t="s">
        <v>10</v>
      </c>
      <c r="AB10" s="19" t="s">
        <v>11</v>
      </c>
      <c r="AC10" s="19" t="s">
        <v>12</v>
      </c>
      <c r="AD10" s="20" t="s">
        <v>17</v>
      </c>
      <c r="AF10" s="3">
        <v>2</v>
      </c>
      <c r="AG10" s="12" t="s">
        <v>33</v>
      </c>
      <c r="AH10" s="13">
        <v>1.66</v>
      </c>
      <c r="AI10" s="13">
        <v>1.22</v>
      </c>
      <c r="AJ10" s="13">
        <v>1.53</v>
      </c>
      <c r="AK10" s="13">
        <v>1.53</v>
      </c>
      <c r="AM10" s="29">
        <v>2</v>
      </c>
      <c r="AN10" s="30" t="s">
        <v>37</v>
      </c>
    </row>
    <row r="11" spans="1:40" ht="12.75">
      <c r="A11" s="1" t="s">
        <v>0</v>
      </c>
      <c r="B11" s="60">
        <v>1</v>
      </c>
      <c r="C11" s="60">
        <v>1</v>
      </c>
      <c r="D11" s="60">
        <v>1</v>
      </c>
      <c r="E11" s="60">
        <v>1</v>
      </c>
      <c r="F11" s="60">
        <v>1</v>
      </c>
      <c r="G11" s="60">
        <v>1</v>
      </c>
      <c r="H11" s="60">
        <v>1</v>
      </c>
      <c r="I11" s="59">
        <v>1</v>
      </c>
      <c r="J11" s="59">
        <v>1</v>
      </c>
      <c r="K11" s="59">
        <v>1</v>
      </c>
      <c r="L11" s="59">
        <v>1</v>
      </c>
      <c r="M11" s="59">
        <v>1</v>
      </c>
      <c r="R11" s="18" t="s">
        <v>19</v>
      </c>
      <c r="S11" s="14">
        <f aca="true" t="shared" si="0" ref="S11:AD11">IF(SUM(B12:B13)=0,0,AVERAGE(B12:B13))</f>
        <v>0</v>
      </c>
      <c r="T11" s="14">
        <f t="shared" si="0"/>
        <v>0</v>
      </c>
      <c r="U11" s="14">
        <f t="shared" si="0"/>
        <v>0</v>
      </c>
      <c r="V11" s="14">
        <f t="shared" si="0"/>
        <v>0</v>
      </c>
      <c r="W11" s="14">
        <f t="shared" si="0"/>
        <v>0</v>
      </c>
      <c r="X11" s="14">
        <f t="shared" si="0"/>
        <v>0</v>
      </c>
      <c r="Y11" s="14">
        <f t="shared" si="0"/>
        <v>0</v>
      </c>
      <c r="Z11" s="14">
        <f t="shared" si="0"/>
        <v>0</v>
      </c>
      <c r="AA11" s="14">
        <f t="shared" si="0"/>
        <v>0</v>
      </c>
      <c r="AB11" s="14">
        <f t="shared" si="0"/>
        <v>0</v>
      </c>
      <c r="AC11" s="14">
        <f t="shared" si="0"/>
        <v>0</v>
      </c>
      <c r="AD11" s="14">
        <f t="shared" si="0"/>
        <v>0</v>
      </c>
      <c r="AF11" s="3">
        <v>3</v>
      </c>
      <c r="AG11" s="12" t="s">
        <v>25</v>
      </c>
      <c r="AH11" s="13">
        <v>2.1</v>
      </c>
      <c r="AI11" s="13">
        <v>1.67</v>
      </c>
      <c r="AJ11" s="13">
        <v>2</v>
      </c>
      <c r="AK11" s="13">
        <v>2</v>
      </c>
      <c r="AM11" s="29">
        <v>3</v>
      </c>
      <c r="AN11" s="30" t="s">
        <v>36</v>
      </c>
    </row>
    <row r="12" spans="1:40" ht="25.5">
      <c r="A12" s="6" t="s">
        <v>15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R12" s="18" t="s">
        <v>20</v>
      </c>
      <c r="S12" s="21">
        <f aca="true" t="shared" si="1" ref="S12:AD12">VLOOKUP(B11,$AF$9:$AK$13,(2+$K$8),TRUE)</f>
        <v>0</v>
      </c>
      <c r="T12" s="21">
        <f t="shared" si="1"/>
        <v>0</v>
      </c>
      <c r="U12" s="21">
        <f t="shared" si="1"/>
        <v>0</v>
      </c>
      <c r="V12" s="21">
        <f t="shared" si="1"/>
        <v>0</v>
      </c>
      <c r="W12" s="21">
        <f t="shared" si="1"/>
        <v>0</v>
      </c>
      <c r="X12" s="21">
        <f t="shared" si="1"/>
        <v>0</v>
      </c>
      <c r="Y12" s="21">
        <f t="shared" si="1"/>
        <v>0</v>
      </c>
      <c r="Z12" s="21">
        <f t="shared" si="1"/>
        <v>0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</v>
      </c>
      <c r="AF12" s="3">
        <v>4</v>
      </c>
      <c r="AG12" s="12" t="s">
        <v>26</v>
      </c>
      <c r="AH12" s="13">
        <v>1.96</v>
      </c>
      <c r="AI12" s="13">
        <v>1.21</v>
      </c>
      <c r="AJ12" s="13">
        <v>2.25</v>
      </c>
      <c r="AK12" s="13">
        <v>2.25</v>
      </c>
      <c r="AM12" s="29">
        <v>4</v>
      </c>
      <c r="AN12" s="30" t="s">
        <v>38</v>
      </c>
    </row>
    <row r="13" spans="1:37" ht="25.5">
      <c r="A13" s="6" t="s">
        <v>16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R13" s="18" t="s">
        <v>21</v>
      </c>
      <c r="S13" s="14">
        <f>S11*S12</f>
        <v>0</v>
      </c>
      <c r="T13" s="14">
        <f aca="true" t="shared" si="2" ref="T13:AD13">T11*T12</f>
        <v>0</v>
      </c>
      <c r="U13" s="14">
        <f t="shared" si="2"/>
        <v>0</v>
      </c>
      <c r="V13" s="14">
        <f t="shared" si="2"/>
        <v>0</v>
      </c>
      <c r="W13" s="14">
        <f t="shared" si="2"/>
        <v>0</v>
      </c>
      <c r="X13" s="14">
        <f t="shared" si="2"/>
        <v>0</v>
      </c>
      <c r="Y13" s="14">
        <f t="shared" si="2"/>
        <v>0</v>
      </c>
      <c r="Z13" s="14">
        <f t="shared" si="2"/>
        <v>0</v>
      </c>
      <c r="AA13" s="14">
        <f t="shared" si="2"/>
        <v>0</v>
      </c>
      <c r="AB13" s="14">
        <f t="shared" si="2"/>
        <v>0</v>
      </c>
      <c r="AC13" s="14">
        <f t="shared" si="2"/>
        <v>0</v>
      </c>
      <c r="AD13" s="14">
        <f t="shared" si="2"/>
        <v>0</v>
      </c>
      <c r="AF13" s="3">
        <v>5</v>
      </c>
      <c r="AG13" s="12" t="s">
        <v>27</v>
      </c>
      <c r="AH13" s="13">
        <v>2.4</v>
      </c>
      <c r="AI13" s="13">
        <v>1.5</v>
      </c>
      <c r="AJ13" s="13">
        <v>3</v>
      </c>
      <c r="AK13" s="13">
        <v>3</v>
      </c>
    </row>
    <row r="14" spans="1:13" ht="13.5" thickBot="1">
      <c r="A14" s="6" t="s">
        <v>22</v>
      </c>
      <c r="B14" s="9">
        <f>S13</f>
        <v>0</v>
      </c>
      <c r="C14" s="7">
        <f aca="true" t="shared" si="3" ref="C14:M14">T13</f>
        <v>0</v>
      </c>
      <c r="D14" s="7">
        <f t="shared" si="3"/>
        <v>0</v>
      </c>
      <c r="E14" s="7">
        <f t="shared" si="3"/>
        <v>0</v>
      </c>
      <c r="F14" s="7">
        <f t="shared" si="3"/>
        <v>0</v>
      </c>
      <c r="G14" s="7">
        <f t="shared" si="3"/>
        <v>0</v>
      </c>
      <c r="H14" s="7">
        <f t="shared" si="3"/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</row>
    <row r="15" spans="1:13" ht="13.5" thickBot="1">
      <c r="A15" s="8" t="s">
        <v>23</v>
      </c>
      <c r="B15" s="10">
        <f>SUM(B14:M14)</f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4"/>
    </row>
    <row r="17" spans="1:13" ht="12.75">
      <c r="A17" s="24" t="s">
        <v>29</v>
      </c>
      <c r="B17" s="108"/>
      <c r="C17" s="108"/>
      <c r="D17" s="108"/>
      <c r="E17" s="105" t="s">
        <v>30</v>
      </c>
      <c r="F17" s="110"/>
      <c r="G17" s="78"/>
      <c r="H17" s="79"/>
      <c r="I17" s="79"/>
      <c r="J17" s="28" t="s">
        <v>34</v>
      </c>
      <c r="K17" s="79">
        <v>3</v>
      </c>
      <c r="L17" s="79"/>
      <c r="M17" s="83"/>
    </row>
    <row r="18" spans="1:19" ht="12.75">
      <c r="A18" s="24" t="s">
        <v>32</v>
      </c>
      <c r="B18" s="108"/>
      <c r="C18" s="108"/>
      <c r="D18" s="108"/>
      <c r="E18" s="105" t="s">
        <v>31</v>
      </c>
      <c r="F18" s="106"/>
      <c r="G18" s="98"/>
      <c r="H18" s="98"/>
      <c r="I18" s="98"/>
      <c r="J18" s="98"/>
      <c r="K18" s="98"/>
      <c r="L18" s="98"/>
      <c r="M18" s="98"/>
      <c r="S18" s="18" t="s">
        <v>28</v>
      </c>
    </row>
    <row r="19" spans="1:30" ht="12.75">
      <c r="A19" s="3"/>
      <c r="B19" s="1" t="s">
        <v>2</v>
      </c>
      <c r="C19" s="1" t="s">
        <v>3</v>
      </c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  <c r="I19" s="1" t="s">
        <v>9</v>
      </c>
      <c r="J19" s="1" t="s">
        <v>10</v>
      </c>
      <c r="K19" s="1" t="s">
        <v>11</v>
      </c>
      <c r="L19" s="1" t="s">
        <v>12</v>
      </c>
      <c r="M19" s="5" t="s">
        <v>17</v>
      </c>
      <c r="S19" s="19" t="s">
        <v>2</v>
      </c>
      <c r="T19" s="19" t="s">
        <v>3</v>
      </c>
      <c r="U19" s="19" t="s">
        <v>4</v>
      </c>
      <c r="V19" s="19" t="s">
        <v>5</v>
      </c>
      <c r="W19" s="19" t="s">
        <v>6</v>
      </c>
      <c r="X19" s="19" t="s">
        <v>7</v>
      </c>
      <c r="Y19" s="19" t="s">
        <v>8</v>
      </c>
      <c r="Z19" s="19" t="s">
        <v>9</v>
      </c>
      <c r="AA19" s="19" t="s">
        <v>10</v>
      </c>
      <c r="AB19" s="19" t="s">
        <v>11</v>
      </c>
      <c r="AC19" s="19" t="s">
        <v>12</v>
      </c>
      <c r="AD19" s="20" t="s">
        <v>17</v>
      </c>
    </row>
    <row r="20" spans="1:30" ht="12.75">
      <c r="A20" s="1" t="s">
        <v>0</v>
      </c>
      <c r="B20" s="60">
        <v>1</v>
      </c>
      <c r="C20" s="60">
        <v>1</v>
      </c>
      <c r="D20" s="60">
        <v>1</v>
      </c>
      <c r="E20" s="60">
        <v>1</v>
      </c>
      <c r="F20" s="60">
        <v>1</v>
      </c>
      <c r="G20" s="60">
        <v>1</v>
      </c>
      <c r="H20" s="60">
        <v>1</v>
      </c>
      <c r="I20" s="59">
        <v>1</v>
      </c>
      <c r="J20" s="59">
        <v>1</v>
      </c>
      <c r="K20" s="59">
        <v>1</v>
      </c>
      <c r="L20" s="59">
        <v>1</v>
      </c>
      <c r="M20" s="59">
        <v>1</v>
      </c>
      <c r="R20" s="18" t="s">
        <v>19</v>
      </c>
      <c r="S20" s="14">
        <f aca="true" t="shared" si="4" ref="S20:AD20">IF(SUM(B21:B22)=0,0,AVERAGE(B21:B22))</f>
        <v>0</v>
      </c>
      <c r="T20" s="14">
        <f t="shared" si="4"/>
        <v>0</v>
      </c>
      <c r="U20" s="14">
        <f t="shared" si="4"/>
        <v>0</v>
      </c>
      <c r="V20" s="14">
        <f t="shared" si="4"/>
        <v>0</v>
      </c>
      <c r="W20" s="14">
        <f t="shared" si="4"/>
        <v>0</v>
      </c>
      <c r="X20" s="14">
        <f t="shared" si="4"/>
        <v>0</v>
      </c>
      <c r="Y20" s="14">
        <f t="shared" si="4"/>
        <v>0</v>
      </c>
      <c r="Z20" s="14">
        <f t="shared" si="4"/>
        <v>0</v>
      </c>
      <c r="AA20" s="14">
        <f t="shared" si="4"/>
        <v>0</v>
      </c>
      <c r="AB20" s="14">
        <f t="shared" si="4"/>
        <v>0</v>
      </c>
      <c r="AC20" s="14">
        <f t="shared" si="4"/>
        <v>0</v>
      </c>
      <c r="AD20" s="14">
        <f t="shared" si="4"/>
        <v>0</v>
      </c>
    </row>
    <row r="21" spans="1:30" ht="25.5">
      <c r="A21" s="6" t="s">
        <v>15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R21" s="18" t="s">
        <v>20</v>
      </c>
      <c r="S21" s="21">
        <f aca="true" t="shared" si="5" ref="S21:AD21">VLOOKUP(B20,$AF$9:$AK$13,(2+$K$17),TRUE)</f>
        <v>0</v>
      </c>
      <c r="T21" s="21">
        <f t="shared" si="5"/>
        <v>0</v>
      </c>
      <c r="U21" s="21">
        <f t="shared" si="5"/>
        <v>0</v>
      </c>
      <c r="V21" s="21">
        <f t="shared" si="5"/>
        <v>0</v>
      </c>
      <c r="W21" s="21">
        <f t="shared" si="5"/>
        <v>0</v>
      </c>
      <c r="X21" s="21">
        <f t="shared" si="5"/>
        <v>0</v>
      </c>
      <c r="Y21" s="21">
        <f t="shared" si="5"/>
        <v>0</v>
      </c>
      <c r="Z21" s="21">
        <f t="shared" si="5"/>
        <v>0</v>
      </c>
      <c r="AA21" s="21">
        <f t="shared" si="5"/>
        <v>0</v>
      </c>
      <c r="AB21" s="21">
        <f t="shared" si="5"/>
        <v>0</v>
      </c>
      <c r="AC21" s="21">
        <f t="shared" si="5"/>
        <v>0</v>
      </c>
      <c r="AD21" s="21">
        <f t="shared" si="5"/>
        <v>0</v>
      </c>
    </row>
    <row r="22" spans="1:30" ht="12.75">
      <c r="A22" s="6" t="s">
        <v>16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R22" s="18" t="s">
        <v>21</v>
      </c>
      <c r="S22" s="14">
        <f aca="true" t="shared" si="6" ref="S22:AD22">S20*S21</f>
        <v>0</v>
      </c>
      <c r="T22" s="14">
        <f t="shared" si="6"/>
        <v>0</v>
      </c>
      <c r="U22" s="14">
        <f t="shared" si="6"/>
        <v>0</v>
      </c>
      <c r="V22" s="14">
        <f t="shared" si="6"/>
        <v>0</v>
      </c>
      <c r="W22" s="14">
        <f t="shared" si="6"/>
        <v>0</v>
      </c>
      <c r="X22" s="14">
        <f t="shared" si="6"/>
        <v>0</v>
      </c>
      <c r="Y22" s="14">
        <f t="shared" si="6"/>
        <v>0</v>
      </c>
      <c r="Z22" s="14">
        <f t="shared" si="6"/>
        <v>0</v>
      </c>
      <c r="AA22" s="14">
        <f t="shared" si="6"/>
        <v>0</v>
      </c>
      <c r="AB22" s="14">
        <f t="shared" si="6"/>
        <v>0</v>
      </c>
      <c r="AC22" s="14">
        <f t="shared" si="6"/>
        <v>0</v>
      </c>
      <c r="AD22" s="14">
        <f t="shared" si="6"/>
        <v>0</v>
      </c>
    </row>
    <row r="23" spans="1:13" ht="13.5" thickBot="1">
      <c r="A23" s="6" t="s">
        <v>22</v>
      </c>
      <c r="B23" s="9">
        <f aca="true" t="shared" si="7" ref="B23:M23">S22</f>
        <v>0</v>
      </c>
      <c r="C23" s="7">
        <f t="shared" si="7"/>
        <v>0</v>
      </c>
      <c r="D23" s="7">
        <f t="shared" si="7"/>
        <v>0</v>
      </c>
      <c r="E23" s="7">
        <f t="shared" si="7"/>
        <v>0</v>
      </c>
      <c r="F23" s="7">
        <f t="shared" si="7"/>
        <v>0</v>
      </c>
      <c r="G23" s="7">
        <f t="shared" si="7"/>
        <v>0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0</v>
      </c>
      <c r="L23" s="7">
        <f t="shared" si="7"/>
        <v>0</v>
      </c>
      <c r="M23" s="7">
        <f t="shared" si="7"/>
        <v>0</v>
      </c>
    </row>
    <row r="24" spans="1:13" ht="13.5" thickBot="1">
      <c r="A24" s="8" t="s">
        <v>23</v>
      </c>
      <c r="B24" s="10">
        <f>SUM(B23:M23)</f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4"/>
    </row>
    <row r="26" spans="1:13" ht="12.75">
      <c r="A26" s="24" t="s">
        <v>29</v>
      </c>
      <c r="B26" s="108"/>
      <c r="C26" s="108"/>
      <c r="D26" s="108"/>
      <c r="E26" s="105" t="s">
        <v>30</v>
      </c>
      <c r="F26" s="110"/>
      <c r="G26" s="78"/>
      <c r="H26" s="79"/>
      <c r="I26" s="79"/>
      <c r="J26" s="28" t="s">
        <v>34</v>
      </c>
      <c r="K26" s="79">
        <v>3</v>
      </c>
      <c r="L26" s="79"/>
      <c r="M26" s="83"/>
    </row>
    <row r="27" spans="1:19" ht="12.75">
      <c r="A27" s="24" t="s">
        <v>32</v>
      </c>
      <c r="B27" s="108"/>
      <c r="C27" s="108"/>
      <c r="D27" s="108"/>
      <c r="E27" s="105" t="s">
        <v>31</v>
      </c>
      <c r="F27" s="106"/>
      <c r="G27" s="98"/>
      <c r="H27" s="98"/>
      <c r="I27" s="98"/>
      <c r="J27" s="98"/>
      <c r="K27" s="98"/>
      <c r="L27" s="98"/>
      <c r="M27" s="98"/>
      <c r="S27" s="18" t="s">
        <v>28</v>
      </c>
    </row>
    <row r="28" spans="1:30" ht="12.75">
      <c r="A28" s="3"/>
      <c r="B28" s="1" t="s">
        <v>2</v>
      </c>
      <c r="C28" s="1" t="s">
        <v>3</v>
      </c>
      <c r="D28" s="1" t="s">
        <v>4</v>
      </c>
      <c r="E28" s="1" t="s">
        <v>5</v>
      </c>
      <c r="F28" s="1" t="s">
        <v>6</v>
      </c>
      <c r="G28" s="1" t="s">
        <v>7</v>
      </c>
      <c r="H28" s="1" t="s">
        <v>8</v>
      </c>
      <c r="I28" s="1" t="s">
        <v>9</v>
      </c>
      <c r="J28" s="1" t="s">
        <v>10</v>
      </c>
      <c r="K28" s="1" t="s">
        <v>11</v>
      </c>
      <c r="L28" s="1" t="s">
        <v>12</v>
      </c>
      <c r="M28" s="5" t="s">
        <v>17</v>
      </c>
      <c r="S28" s="19" t="s">
        <v>2</v>
      </c>
      <c r="T28" s="19" t="s">
        <v>3</v>
      </c>
      <c r="U28" s="19" t="s">
        <v>4</v>
      </c>
      <c r="V28" s="19" t="s">
        <v>5</v>
      </c>
      <c r="W28" s="19" t="s">
        <v>6</v>
      </c>
      <c r="X28" s="19" t="s">
        <v>7</v>
      </c>
      <c r="Y28" s="19" t="s">
        <v>8</v>
      </c>
      <c r="Z28" s="19" t="s">
        <v>9</v>
      </c>
      <c r="AA28" s="19" t="s">
        <v>10</v>
      </c>
      <c r="AB28" s="19" t="s">
        <v>11</v>
      </c>
      <c r="AC28" s="19" t="s">
        <v>12</v>
      </c>
      <c r="AD28" s="20" t="s">
        <v>17</v>
      </c>
    </row>
    <row r="29" spans="1:30" ht="12.75">
      <c r="A29" s="1" t="s">
        <v>0</v>
      </c>
      <c r="B29" s="60">
        <v>1</v>
      </c>
      <c r="C29" s="60">
        <v>1</v>
      </c>
      <c r="D29" s="60">
        <v>1</v>
      </c>
      <c r="E29" s="60">
        <v>1</v>
      </c>
      <c r="F29" s="60">
        <v>1</v>
      </c>
      <c r="G29" s="60">
        <v>1</v>
      </c>
      <c r="H29" s="60">
        <v>1</v>
      </c>
      <c r="I29" s="59">
        <v>1</v>
      </c>
      <c r="J29" s="59">
        <v>1</v>
      </c>
      <c r="K29" s="59">
        <v>1</v>
      </c>
      <c r="L29" s="59">
        <v>1</v>
      </c>
      <c r="M29" s="59">
        <v>1</v>
      </c>
      <c r="R29" s="18" t="s">
        <v>19</v>
      </c>
      <c r="S29" s="14">
        <f aca="true" t="shared" si="8" ref="S29:AD29">IF(SUM(B30:B31)=0,0,AVERAGE(B30:B31))</f>
        <v>0</v>
      </c>
      <c r="T29" s="14">
        <f t="shared" si="8"/>
        <v>0</v>
      </c>
      <c r="U29" s="14">
        <f t="shared" si="8"/>
        <v>0</v>
      </c>
      <c r="V29" s="14">
        <f t="shared" si="8"/>
        <v>0</v>
      </c>
      <c r="W29" s="14">
        <f t="shared" si="8"/>
        <v>0</v>
      </c>
      <c r="X29" s="14">
        <f t="shared" si="8"/>
        <v>0</v>
      </c>
      <c r="Y29" s="14">
        <f t="shared" si="8"/>
        <v>0</v>
      </c>
      <c r="Z29" s="14">
        <f t="shared" si="8"/>
        <v>0</v>
      </c>
      <c r="AA29" s="14">
        <f t="shared" si="8"/>
        <v>0</v>
      </c>
      <c r="AB29" s="14">
        <f t="shared" si="8"/>
        <v>0</v>
      </c>
      <c r="AC29" s="14">
        <f t="shared" si="8"/>
        <v>0</v>
      </c>
      <c r="AD29" s="14">
        <f t="shared" si="8"/>
        <v>0</v>
      </c>
    </row>
    <row r="30" spans="1:30" ht="25.5">
      <c r="A30" s="6" t="s">
        <v>15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R30" s="18" t="s">
        <v>20</v>
      </c>
      <c r="S30" s="21">
        <f aca="true" t="shared" si="9" ref="S30:AD30">VLOOKUP(B29,$AF$9:$AK$13,(2+$K$26),TRUE)</f>
        <v>0</v>
      </c>
      <c r="T30" s="21">
        <f t="shared" si="9"/>
        <v>0</v>
      </c>
      <c r="U30" s="21">
        <f t="shared" si="9"/>
        <v>0</v>
      </c>
      <c r="V30" s="21">
        <f t="shared" si="9"/>
        <v>0</v>
      </c>
      <c r="W30" s="21">
        <f t="shared" si="9"/>
        <v>0</v>
      </c>
      <c r="X30" s="21">
        <f t="shared" si="9"/>
        <v>0</v>
      </c>
      <c r="Y30" s="21">
        <f t="shared" si="9"/>
        <v>0</v>
      </c>
      <c r="Z30" s="21">
        <f t="shared" si="9"/>
        <v>0</v>
      </c>
      <c r="AA30" s="21">
        <f t="shared" si="9"/>
        <v>0</v>
      </c>
      <c r="AB30" s="21">
        <f t="shared" si="9"/>
        <v>0</v>
      </c>
      <c r="AC30" s="21">
        <f t="shared" si="9"/>
        <v>0</v>
      </c>
      <c r="AD30" s="21">
        <f t="shared" si="9"/>
        <v>0</v>
      </c>
    </row>
    <row r="31" spans="1:30" ht="12.75">
      <c r="A31" s="6" t="s">
        <v>16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R31" s="18" t="s">
        <v>21</v>
      </c>
      <c r="S31" s="14">
        <f aca="true" t="shared" si="10" ref="S31:AD31">S29*S30</f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14">
        <f t="shared" si="10"/>
        <v>0</v>
      </c>
      <c r="X31" s="14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14">
        <f t="shared" si="10"/>
        <v>0</v>
      </c>
      <c r="AC31" s="14">
        <f t="shared" si="10"/>
        <v>0</v>
      </c>
      <c r="AD31" s="14">
        <f t="shared" si="10"/>
        <v>0</v>
      </c>
    </row>
    <row r="32" spans="1:13" ht="13.5" thickBot="1">
      <c r="A32" s="6" t="s">
        <v>22</v>
      </c>
      <c r="B32" s="9">
        <f aca="true" t="shared" si="11" ref="B32:M32">S31</f>
        <v>0</v>
      </c>
      <c r="C32" s="7">
        <f t="shared" si="11"/>
        <v>0</v>
      </c>
      <c r="D32" s="7">
        <f t="shared" si="11"/>
        <v>0</v>
      </c>
      <c r="E32" s="7">
        <f t="shared" si="11"/>
        <v>0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>
        <f t="shared" si="11"/>
        <v>0</v>
      </c>
      <c r="M32" s="7">
        <f t="shared" si="11"/>
        <v>0</v>
      </c>
    </row>
    <row r="33" spans="1:13" ht="13.5" thickBot="1">
      <c r="A33" s="8" t="s">
        <v>23</v>
      </c>
      <c r="B33" s="10">
        <f>SUM(B32:M32)</f>
        <v>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1:13" ht="12.75">
      <c r="A34" s="23"/>
      <c r="B34" s="19"/>
      <c r="C34" s="19"/>
      <c r="D34" s="19"/>
      <c r="E34" s="19"/>
      <c r="F34" s="19"/>
      <c r="G34" s="19"/>
      <c r="H34" s="19"/>
      <c r="I34" s="15"/>
      <c r="J34" s="15"/>
      <c r="K34" s="15"/>
      <c r="L34" s="15"/>
      <c r="M34" s="14"/>
    </row>
    <row r="35" spans="1:19" ht="12.75">
      <c r="A35" s="24" t="s">
        <v>29</v>
      </c>
      <c r="B35" s="108"/>
      <c r="C35" s="108"/>
      <c r="D35" s="108"/>
      <c r="E35" s="105" t="s">
        <v>30</v>
      </c>
      <c r="F35" s="110"/>
      <c r="G35" s="78"/>
      <c r="H35" s="79"/>
      <c r="I35" s="79"/>
      <c r="J35" s="28" t="s">
        <v>34</v>
      </c>
      <c r="K35" s="79">
        <v>3</v>
      </c>
      <c r="L35" s="79"/>
      <c r="M35" s="83"/>
      <c r="S35" s="18" t="s">
        <v>28</v>
      </c>
    </row>
    <row r="36" spans="1:19" ht="12.75">
      <c r="A36" s="24" t="s">
        <v>32</v>
      </c>
      <c r="B36" s="108"/>
      <c r="C36" s="108"/>
      <c r="D36" s="108"/>
      <c r="E36" s="105" t="s">
        <v>31</v>
      </c>
      <c r="F36" s="106"/>
      <c r="G36" s="98"/>
      <c r="H36" s="98"/>
      <c r="I36" s="98"/>
      <c r="J36" s="98"/>
      <c r="K36" s="98"/>
      <c r="L36" s="98"/>
      <c r="M36" s="98"/>
      <c r="S36" s="18"/>
    </row>
    <row r="37" spans="1:30" ht="12.75">
      <c r="A37" s="3"/>
      <c r="B37" s="1" t="s">
        <v>2</v>
      </c>
      <c r="C37" s="1" t="s">
        <v>3</v>
      </c>
      <c r="D37" s="1" t="s">
        <v>4</v>
      </c>
      <c r="E37" s="1" t="s">
        <v>5</v>
      </c>
      <c r="F37" s="1" t="s">
        <v>6</v>
      </c>
      <c r="G37" s="1" t="s">
        <v>7</v>
      </c>
      <c r="H37" s="1" t="s">
        <v>8</v>
      </c>
      <c r="I37" s="1" t="s">
        <v>9</v>
      </c>
      <c r="J37" s="1" t="s">
        <v>10</v>
      </c>
      <c r="K37" s="1" t="s">
        <v>11</v>
      </c>
      <c r="L37" s="1" t="s">
        <v>12</v>
      </c>
      <c r="M37" s="5" t="s">
        <v>17</v>
      </c>
      <c r="S37" s="19" t="s">
        <v>2</v>
      </c>
      <c r="T37" s="19" t="s">
        <v>3</v>
      </c>
      <c r="U37" s="19" t="s">
        <v>4</v>
      </c>
      <c r="V37" s="19" t="s">
        <v>5</v>
      </c>
      <c r="W37" s="19" t="s">
        <v>6</v>
      </c>
      <c r="X37" s="19" t="s">
        <v>7</v>
      </c>
      <c r="Y37" s="19" t="s">
        <v>8</v>
      </c>
      <c r="Z37" s="19" t="s">
        <v>9</v>
      </c>
      <c r="AA37" s="19" t="s">
        <v>10</v>
      </c>
      <c r="AB37" s="19" t="s">
        <v>11</v>
      </c>
      <c r="AC37" s="19" t="s">
        <v>12</v>
      </c>
      <c r="AD37" s="20" t="s">
        <v>17</v>
      </c>
    </row>
    <row r="38" spans="1:30" ht="12.75">
      <c r="A38" s="1" t="s">
        <v>0</v>
      </c>
      <c r="B38" s="60">
        <v>1</v>
      </c>
      <c r="C38" s="60">
        <v>1</v>
      </c>
      <c r="D38" s="60">
        <v>1</v>
      </c>
      <c r="E38" s="60">
        <v>1</v>
      </c>
      <c r="F38" s="60">
        <v>1</v>
      </c>
      <c r="G38" s="60">
        <v>1</v>
      </c>
      <c r="H38" s="60">
        <v>1</v>
      </c>
      <c r="I38" s="59">
        <v>1</v>
      </c>
      <c r="J38" s="59">
        <v>1</v>
      </c>
      <c r="K38" s="59">
        <v>1</v>
      </c>
      <c r="L38" s="59">
        <v>1</v>
      </c>
      <c r="M38" s="59">
        <v>1</v>
      </c>
      <c r="R38" s="18" t="s">
        <v>19</v>
      </c>
      <c r="S38" s="14">
        <f aca="true" t="shared" si="12" ref="S38:AD38">IF(SUM(B39:B40)=0,0,AVERAGE(B39:B40))</f>
        <v>0</v>
      </c>
      <c r="T38" s="14">
        <f t="shared" si="12"/>
        <v>0</v>
      </c>
      <c r="U38" s="14">
        <f t="shared" si="12"/>
        <v>0</v>
      </c>
      <c r="V38" s="14">
        <f t="shared" si="12"/>
        <v>0</v>
      </c>
      <c r="W38" s="14">
        <f t="shared" si="12"/>
        <v>0</v>
      </c>
      <c r="X38" s="14">
        <f t="shared" si="12"/>
        <v>0</v>
      </c>
      <c r="Y38" s="14">
        <f t="shared" si="12"/>
        <v>0</v>
      </c>
      <c r="Z38" s="14">
        <f t="shared" si="12"/>
        <v>0</v>
      </c>
      <c r="AA38" s="14">
        <f t="shared" si="12"/>
        <v>0</v>
      </c>
      <c r="AB38" s="14">
        <f t="shared" si="12"/>
        <v>0</v>
      </c>
      <c r="AC38" s="14">
        <f t="shared" si="12"/>
        <v>0</v>
      </c>
      <c r="AD38" s="14">
        <f t="shared" si="12"/>
        <v>0</v>
      </c>
    </row>
    <row r="39" spans="1:30" ht="25.5">
      <c r="A39" s="6" t="s">
        <v>15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R39" s="18" t="s">
        <v>20</v>
      </c>
      <c r="S39" s="21">
        <f aca="true" t="shared" si="13" ref="S39:AD39">VLOOKUP(B38,$AF$9:$AK$13,(2+$K$35),TRUE)</f>
        <v>0</v>
      </c>
      <c r="T39" s="21">
        <f t="shared" si="13"/>
        <v>0</v>
      </c>
      <c r="U39" s="21">
        <f t="shared" si="13"/>
        <v>0</v>
      </c>
      <c r="V39" s="21">
        <f t="shared" si="13"/>
        <v>0</v>
      </c>
      <c r="W39" s="21">
        <f t="shared" si="13"/>
        <v>0</v>
      </c>
      <c r="X39" s="21">
        <f t="shared" si="13"/>
        <v>0</v>
      </c>
      <c r="Y39" s="21">
        <f t="shared" si="13"/>
        <v>0</v>
      </c>
      <c r="Z39" s="21">
        <f t="shared" si="13"/>
        <v>0</v>
      </c>
      <c r="AA39" s="21">
        <f t="shared" si="13"/>
        <v>0</v>
      </c>
      <c r="AB39" s="21">
        <f t="shared" si="13"/>
        <v>0</v>
      </c>
      <c r="AC39" s="21">
        <f t="shared" si="13"/>
        <v>0</v>
      </c>
      <c r="AD39" s="21">
        <f t="shared" si="13"/>
        <v>0</v>
      </c>
    </row>
    <row r="40" spans="1:30" ht="12.75">
      <c r="A40" s="6" t="s">
        <v>16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R40" s="18" t="s">
        <v>21</v>
      </c>
      <c r="S40" s="14">
        <f aca="true" t="shared" si="14" ref="S40:AD40">S38*S39</f>
        <v>0</v>
      </c>
      <c r="T40" s="14">
        <f t="shared" si="14"/>
        <v>0</v>
      </c>
      <c r="U40" s="14">
        <f t="shared" si="14"/>
        <v>0</v>
      </c>
      <c r="V40" s="14">
        <f t="shared" si="14"/>
        <v>0</v>
      </c>
      <c r="W40" s="14">
        <f t="shared" si="14"/>
        <v>0</v>
      </c>
      <c r="X40" s="14">
        <f t="shared" si="14"/>
        <v>0</v>
      </c>
      <c r="Y40" s="14">
        <f t="shared" si="14"/>
        <v>0</v>
      </c>
      <c r="Z40" s="14">
        <f t="shared" si="14"/>
        <v>0</v>
      </c>
      <c r="AA40" s="14">
        <f t="shared" si="14"/>
        <v>0</v>
      </c>
      <c r="AB40" s="14">
        <f t="shared" si="14"/>
        <v>0</v>
      </c>
      <c r="AC40" s="14">
        <f t="shared" si="14"/>
        <v>0</v>
      </c>
      <c r="AD40" s="14">
        <f t="shared" si="14"/>
        <v>0</v>
      </c>
    </row>
    <row r="41" spans="1:13" ht="13.5" thickBot="1">
      <c r="A41" s="6" t="s">
        <v>22</v>
      </c>
      <c r="B41" s="9">
        <f aca="true" t="shared" si="15" ref="B41:M41">S40</f>
        <v>0</v>
      </c>
      <c r="C41" s="7">
        <f t="shared" si="15"/>
        <v>0</v>
      </c>
      <c r="D41" s="7">
        <f t="shared" si="15"/>
        <v>0</v>
      </c>
      <c r="E41" s="7">
        <f t="shared" si="15"/>
        <v>0</v>
      </c>
      <c r="F41" s="7">
        <f t="shared" si="15"/>
        <v>0</v>
      </c>
      <c r="G41" s="7">
        <f t="shared" si="15"/>
        <v>0</v>
      </c>
      <c r="H41" s="7">
        <f t="shared" si="15"/>
        <v>0</v>
      </c>
      <c r="I41" s="7">
        <f t="shared" si="15"/>
        <v>0</v>
      </c>
      <c r="J41" s="7">
        <f t="shared" si="15"/>
        <v>0</v>
      </c>
      <c r="K41" s="7">
        <f t="shared" si="15"/>
        <v>0</v>
      </c>
      <c r="L41" s="7">
        <f t="shared" si="15"/>
        <v>0</v>
      </c>
      <c r="M41" s="7">
        <f t="shared" si="15"/>
        <v>0</v>
      </c>
    </row>
    <row r="42" spans="1:13" ht="13.5" thickBot="1">
      <c r="A42" s="8" t="s">
        <v>23</v>
      </c>
      <c r="B42" s="10">
        <f>SUM(B41:M41)</f>
        <v>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</sheetData>
  <sheetProtection password="83AF" sheet="1"/>
  <mergeCells count="26">
    <mergeCell ref="B8:D8"/>
    <mergeCell ref="B9:D9"/>
    <mergeCell ref="E8:F8"/>
    <mergeCell ref="E26:F26"/>
    <mergeCell ref="E35:F35"/>
    <mergeCell ref="E27:F27"/>
    <mergeCell ref="AH7:AK7"/>
    <mergeCell ref="B27:D27"/>
    <mergeCell ref="B35:D35"/>
    <mergeCell ref="B36:D36"/>
    <mergeCell ref="E36:F36"/>
    <mergeCell ref="G36:M36"/>
    <mergeCell ref="B17:D17"/>
    <mergeCell ref="B18:D18"/>
    <mergeCell ref="E18:F18"/>
    <mergeCell ref="G18:M18"/>
    <mergeCell ref="G27:M27"/>
    <mergeCell ref="A1:E1"/>
    <mergeCell ref="G2:H6"/>
    <mergeCell ref="I2:J6"/>
    <mergeCell ref="B5:D5"/>
    <mergeCell ref="E9:F9"/>
    <mergeCell ref="B4:D4"/>
    <mergeCell ref="B26:D26"/>
    <mergeCell ref="A6:D6"/>
    <mergeCell ref="E17:F17"/>
  </mergeCells>
  <dataValidations count="2">
    <dataValidation type="list" allowBlank="1" showInputMessage="1" showErrorMessage="1" sqref="O8">
      <formula1>$O$8</formula1>
    </dataValidation>
    <dataValidation type="list" allowBlank="1" showInputMessage="1" showErrorMessage="1" sqref="P8">
      <formula1>$P$8</formula1>
    </dataValidation>
  </dataValidations>
  <hyperlinks>
    <hyperlink ref="A6:D6" r:id="rId1" display="Hood IOM "/>
  </hyperlink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5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3" width="10.00390625" style="0" bestFit="1" customWidth="1"/>
  </cols>
  <sheetData>
    <row r="2" spans="1:3" ht="12.75">
      <c r="A2" s="2">
        <v>1</v>
      </c>
      <c r="B2" s="2" t="s">
        <v>40</v>
      </c>
      <c r="C2" s="2" t="s">
        <v>41</v>
      </c>
    </row>
    <row r="3" spans="1:3" ht="12.75">
      <c r="A3">
        <v>2</v>
      </c>
      <c r="B3" s="2" t="s">
        <v>42</v>
      </c>
      <c r="C3" s="2" t="s">
        <v>43</v>
      </c>
    </row>
    <row r="4" spans="1:3" ht="12.75">
      <c r="A4">
        <v>3</v>
      </c>
      <c r="B4" s="2" t="s">
        <v>44</v>
      </c>
      <c r="C4" s="2" t="s">
        <v>45</v>
      </c>
    </row>
    <row r="5" spans="1:3" ht="12.75">
      <c r="A5">
        <v>4</v>
      </c>
      <c r="B5" s="2" t="s">
        <v>44</v>
      </c>
      <c r="C5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L67"/>
  <sheetViews>
    <sheetView zoomScale="85" zoomScaleNormal="85" zoomScalePageLayoutView="0" workbookViewId="0" topLeftCell="A1">
      <selection activeCell="G26" sqref="G26"/>
    </sheetView>
  </sheetViews>
  <sheetFormatPr defaultColWidth="9.140625" defaultRowHeight="12.75"/>
  <cols>
    <col min="1" max="1" width="16.7109375" style="0" bestFit="1" customWidth="1"/>
    <col min="2" max="3" width="10.8515625" style="0" customWidth="1"/>
    <col min="4" max="4" width="9.28125" style="0" bestFit="1" customWidth="1"/>
    <col min="5" max="11" width="10.8515625" style="0" customWidth="1"/>
    <col min="12" max="12" width="2.140625" style="14" customWidth="1"/>
    <col min="13" max="13" width="20.00390625" style="14" customWidth="1"/>
    <col min="14" max="14" width="19.28125" style="14" customWidth="1"/>
    <col min="15" max="15" width="9.140625" style="14" customWidth="1"/>
    <col min="16" max="16" width="21.140625" style="14" customWidth="1"/>
    <col min="17" max="29" width="9.140625" style="14" customWidth="1"/>
    <col min="30" max="30" width="2.00390625" style="14" customWidth="1"/>
    <col min="31" max="31" width="15.8515625" style="14" bestFit="1" customWidth="1"/>
    <col min="32" max="32" width="5.7109375" style="14" bestFit="1" customWidth="1"/>
    <col min="33" max="33" width="8.57421875" style="14" bestFit="1" customWidth="1"/>
    <col min="34" max="34" width="8.7109375" style="14" bestFit="1" customWidth="1"/>
    <col min="35" max="35" width="14.00390625" style="14" bestFit="1" customWidth="1"/>
    <col min="36" max="36" width="9.140625" style="14" customWidth="1"/>
    <col min="37" max="37" width="2.00390625" style="14" customWidth="1"/>
    <col min="38" max="38" width="14.28125" style="14" customWidth="1"/>
    <col min="39" max="44" width="9.140625" style="14" customWidth="1"/>
  </cols>
  <sheetData>
    <row r="1" spans="1:11" ht="18">
      <c r="A1" s="99" t="s">
        <v>65</v>
      </c>
      <c r="B1" s="99"/>
      <c r="C1" s="99"/>
      <c r="D1" s="99"/>
      <c r="E1" s="99"/>
      <c r="F1" s="99"/>
      <c r="G1" s="33"/>
      <c r="H1" s="14"/>
      <c r="I1" s="14"/>
      <c r="J1" s="14"/>
      <c r="K1" s="14"/>
    </row>
    <row r="2" spans="1:11" ht="18">
      <c r="A2" s="32"/>
      <c r="B2" s="32"/>
      <c r="C2" s="32"/>
      <c r="D2" s="32"/>
      <c r="E2" s="32"/>
      <c r="F2" s="100"/>
      <c r="G2" s="100"/>
      <c r="H2" s="101"/>
      <c r="I2" s="14"/>
      <c r="J2" s="14"/>
      <c r="K2" s="14"/>
    </row>
    <row r="3" spans="1:11" ht="12.75">
      <c r="A3" s="14"/>
      <c r="B3" s="14"/>
      <c r="C3" s="14"/>
      <c r="D3" s="14"/>
      <c r="E3" s="14"/>
      <c r="F3" s="100"/>
      <c r="G3" s="100"/>
      <c r="H3" s="101"/>
      <c r="I3" s="14"/>
      <c r="J3" s="14"/>
      <c r="K3" s="14"/>
    </row>
    <row r="4" spans="1:11" ht="12.75">
      <c r="A4" s="11" t="s">
        <v>13</v>
      </c>
      <c r="B4" s="98"/>
      <c r="C4" s="98"/>
      <c r="D4" s="98"/>
      <c r="E4" s="14"/>
      <c r="F4" s="100"/>
      <c r="G4" s="100"/>
      <c r="H4" s="101"/>
      <c r="I4" s="14"/>
      <c r="J4" s="14"/>
      <c r="K4" s="14"/>
    </row>
    <row r="5" spans="1:11" ht="12.75">
      <c r="A5" s="4" t="s">
        <v>14</v>
      </c>
      <c r="B5" s="121"/>
      <c r="C5" s="122"/>
      <c r="D5" s="122"/>
      <c r="E5" s="14"/>
      <c r="F5" s="100"/>
      <c r="G5" s="100"/>
      <c r="H5" s="101"/>
      <c r="I5" s="14"/>
      <c r="J5" s="14"/>
      <c r="K5" s="14"/>
    </row>
    <row r="6" spans="1:38" ht="12.75">
      <c r="A6" s="112" t="s">
        <v>66</v>
      </c>
      <c r="B6" s="112"/>
      <c r="C6" s="112"/>
      <c r="D6" s="112"/>
      <c r="E6" s="14"/>
      <c r="F6" s="100"/>
      <c r="G6" s="100"/>
      <c r="H6" s="101"/>
      <c r="I6" s="14"/>
      <c r="J6" s="14"/>
      <c r="K6" s="14"/>
      <c r="M6" s="35"/>
      <c r="N6" s="3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2.75">
      <c r="A7" s="14"/>
      <c r="B7" s="22"/>
      <c r="C7" s="15"/>
      <c r="D7" s="15"/>
      <c r="E7" s="15"/>
      <c r="F7" s="15"/>
      <c r="G7" s="15"/>
      <c r="H7" s="15"/>
      <c r="I7" s="15"/>
      <c r="J7" s="15"/>
      <c r="K7" s="14"/>
      <c r="AC7" s="15"/>
      <c r="AD7" s="15"/>
      <c r="AE7" s="15"/>
      <c r="AF7" s="120"/>
      <c r="AG7" s="120"/>
      <c r="AH7" s="120"/>
      <c r="AI7" s="120"/>
      <c r="AJ7" s="15"/>
      <c r="AK7" s="15"/>
      <c r="AL7" s="15"/>
    </row>
    <row r="8" spans="1:38" ht="12.75">
      <c r="A8" s="24" t="s">
        <v>29</v>
      </c>
      <c r="B8" s="108"/>
      <c r="C8" s="108"/>
      <c r="D8" s="105" t="s">
        <v>30</v>
      </c>
      <c r="E8" s="110"/>
      <c r="F8" s="116"/>
      <c r="G8" s="117"/>
      <c r="H8" s="118" t="s">
        <v>61</v>
      </c>
      <c r="I8" s="119"/>
      <c r="J8" s="114"/>
      <c r="K8" s="115"/>
      <c r="Q8" s="18"/>
      <c r="AC8" s="15"/>
      <c r="AD8" s="15"/>
      <c r="AE8" s="74"/>
      <c r="AF8" s="75"/>
      <c r="AG8" s="75"/>
      <c r="AH8" s="75"/>
      <c r="AI8" s="75"/>
      <c r="AJ8" s="15"/>
      <c r="AK8" s="15"/>
      <c r="AL8" s="72"/>
    </row>
    <row r="9" spans="1:38" ht="12.75">
      <c r="A9" s="24" t="s">
        <v>32</v>
      </c>
      <c r="B9" s="108"/>
      <c r="C9" s="108"/>
      <c r="D9" s="105" t="s">
        <v>31</v>
      </c>
      <c r="E9" s="106"/>
      <c r="F9" s="113"/>
      <c r="G9" s="114"/>
      <c r="H9" s="114"/>
      <c r="I9" s="114"/>
      <c r="J9" s="114"/>
      <c r="K9" s="115"/>
      <c r="Q9" s="18"/>
      <c r="AC9" s="15"/>
      <c r="AD9" s="15"/>
      <c r="AE9" s="76"/>
      <c r="AF9" s="16"/>
      <c r="AG9" s="16"/>
      <c r="AH9" s="16"/>
      <c r="AI9" s="16"/>
      <c r="AJ9" s="15"/>
      <c r="AK9" s="15"/>
      <c r="AL9" s="73"/>
    </row>
    <row r="10" spans="1:38" ht="12.75">
      <c r="A10" s="3"/>
      <c r="B10" s="1" t="s">
        <v>62</v>
      </c>
      <c r="C10" s="1" t="s">
        <v>63</v>
      </c>
      <c r="D10" s="1">
        <f>IF($J8&gt;69,"Velocity 3","")</f>
      </c>
      <c r="E10" s="1">
        <f>IF($J8&gt;69,"Velocity 4","")</f>
      </c>
      <c r="F10" s="1">
        <f>IF($J8&gt;109,"Velocity 5","")</f>
      </c>
      <c r="G10" s="1">
        <f>IF($J8&gt;109,"Velocity 6","")</f>
      </c>
      <c r="H10" s="1">
        <f>IF($J8&gt;139,"Velocity 7","")</f>
      </c>
      <c r="I10" s="1">
        <f>IF($J8&gt;139,"Velocity 8","")</f>
      </c>
      <c r="J10" s="1">
        <f>IF($J8&gt;174,"Velocity 9","")</f>
      </c>
      <c r="K10" s="1">
        <f>IF($J8&gt;174,"Velocity 10","")</f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15"/>
      <c r="AD10" s="15"/>
      <c r="AE10" s="76"/>
      <c r="AF10" s="77"/>
      <c r="AG10" s="77"/>
      <c r="AH10" s="77"/>
      <c r="AI10" s="77"/>
      <c r="AJ10" s="15"/>
      <c r="AK10" s="15"/>
      <c r="AL10" s="73"/>
    </row>
    <row r="11" spans="1:38" ht="12.75">
      <c r="A11" s="6" t="s">
        <v>59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P11" s="18"/>
      <c r="AC11" s="15"/>
      <c r="AD11" s="15"/>
      <c r="AE11" s="76"/>
      <c r="AF11" s="77"/>
      <c r="AG11" s="77"/>
      <c r="AH11" s="77"/>
      <c r="AI11" s="77"/>
      <c r="AJ11" s="15"/>
      <c r="AK11" s="15"/>
      <c r="AL11" s="73"/>
    </row>
    <row r="12" spans="1:38" ht="12.75" customHeight="1" thickBot="1">
      <c r="A12" s="6" t="s">
        <v>60</v>
      </c>
      <c r="B12" s="70">
        <f>_xlfn.IFERROR(AVERAGE(B11:K11),0)</f>
        <v>0</v>
      </c>
      <c r="C12" s="16"/>
      <c r="D12" s="16"/>
      <c r="E12" s="16"/>
      <c r="F12" s="16"/>
      <c r="G12" s="16"/>
      <c r="H12" s="16"/>
      <c r="I12" s="16"/>
      <c r="J12" s="16"/>
      <c r="K12" s="16"/>
      <c r="P12" s="18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5"/>
      <c r="AD12" s="15"/>
      <c r="AE12" s="76"/>
      <c r="AF12" s="77"/>
      <c r="AG12" s="77"/>
      <c r="AH12" s="77"/>
      <c r="AI12" s="77"/>
      <c r="AJ12" s="15"/>
      <c r="AK12" s="15"/>
      <c r="AL12" s="73"/>
    </row>
    <row r="13" spans="1:38" ht="13.5" thickBot="1">
      <c r="A13" s="8" t="s">
        <v>23</v>
      </c>
      <c r="B13" s="71">
        <f>((B12*3.6)*(3.398*J8))/144</f>
        <v>0</v>
      </c>
      <c r="C13" s="16"/>
      <c r="D13" s="16"/>
      <c r="E13" s="16"/>
      <c r="F13" s="16"/>
      <c r="G13" s="16"/>
      <c r="H13" s="16"/>
      <c r="I13" s="16"/>
      <c r="J13" s="16"/>
      <c r="K13" s="17"/>
      <c r="P13" s="18"/>
      <c r="AC13" s="15"/>
      <c r="AD13" s="15"/>
      <c r="AE13" s="76"/>
      <c r="AF13" s="77"/>
      <c r="AG13" s="77"/>
      <c r="AH13" s="77"/>
      <c r="AI13" s="77"/>
      <c r="AJ13" s="15"/>
      <c r="AK13" s="15"/>
      <c r="AL13" s="15"/>
    </row>
    <row r="14" spans="1:38" ht="12.7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4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11" s="14" customFormat="1" ht="12.75">
      <c r="A15" s="24" t="s">
        <v>29</v>
      </c>
      <c r="B15" s="108"/>
      <c r="C15" s="108"/>
      <c r="D15" s="105" t="s">
        <v>30</v>
      </c>
      <c r="E15" s="110"/>
      <c r="F15" s="116"/>
      <c r="G15" s="117"/>
      <c r="H15" s="118" t="s">
        <v>61</v>
      </c>
      <c r="I15" s="119"/>
      <c r="J15" s="114"/>
      <c r="K15" s="115"/>
    </row>
    <row r="16" spans="1:11" s="14" customFormat="1" ht="12.75">
      <c r="A16" s="24" t="s">
        <v>32</v>
      </c>
      <c r="B16" s="108"/>
      <c r="C16" s="108"/>
      <c r="D16" s="105" t="s">
        <v>31</v>
      </c>
      <c r="E16" s="106"/>
      <c r="F16" s="113"/>
      <c r="G16" s="114"/>
      <c r="H16" s="114"/>
      <c r="I16" s="114"/>
      <c r="J16" s="114"/>
      <c r="K16" s="115"/>
    </row>
    <row r="17" spans="1:11" s="14" customFormat="1" ht="12.75">
      <c r="A17" s="3"/>
      <c r="B17" s="1" t="s">
        <v>62</v>
      </c>
      <c r="C17" s="1" t="s">
        <v>63</v>
      </c>
      <c r="D17" s="1">
        <f>IF($J15&gt;69,"Velocity 3","")</f>
      </c>
      <c r="E17" s="1">
        <f>IF($J15&gt;69,"Velocity 4","")</f>
      </c>
      <c r="F17" s="1">
        <f>IF($J15&gt;109,"Velocity 5","")</f>
      </c>
      <c r="G17" s="1">
        <f>IF($J15&gt;109,"Velocity 6","")</f>
      </c>
      <c r="H17" s="1">
        <f>IF($J15&gt;139,"Velocity 7","")</f>
      </c>
      <c r="I17" s="1">
        <f>IF($J15&gt;139,"Velocity 8","")</f>
      </c>
      <c r="J17" s="1">
        <f>IF($J15&gt;174,"Velocity 9","")</f>
      </c>
      <c r="K17" s="1">
        <f>IF($J15&gt;174,"Velocity 10","")</f>
      </c>
    </row>
    <row r="18" spans="1:11" s="14" customFormat="1" ht="12.75">
      <c r="A18" s="6" t="s">
        <v>59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s="14" customFormat="1" ht="13.5" thickBot="1">
      <c r="A19" s="6" t="s">
        <v>60</v>
      </c>
      <c r="B19" s="70">
        <f>_xlfn.IFERROR(AVERAGE(B18:K18),0)</f>
        <v>0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4" customFormat="1" ht="13.5" thickBot="1">
      <c r="A20" s="8" t="s">
        <v>23</v>
      </c>
      <c r="B20" s="71">
        <f>((B19*3.6)*(3.398*J15))/144</f>
        <v>0</v>
      </c>
      <c r="C20" s="16"/>
      <c r="D20" s="16"/>
      <c r="E20" s="16"/>
      <c r="F20" s="16"/>
      <c r="G20" s="16"/>
      <c r="H20" s="16"/>
      <c r="I20" s="16"/>
      <c r="J20" s="16"/>
      <c r="K20" s="17"/>
    </row>
    <row r="21" s="14" customFormat="1" ht="12.75"/>
    <row r="22" spans="1:11" s="14" customFormat="1" ht="12.75">
      <c r="A22" s="24" t="s">
        <v>29</v>
      </c>
      <c r="B22" s="108"/>
      <c r="C22" s="108"/>
      <c r="D22" s="105" t="s">
        <v>30</v>
      </c>
      <c r="E22" s="110"/>
      <c r="F22" s="116"/>
      <c r="G22" s="117"/>
      <c r="H22" s="118" t="s">
        <v>61</v>
      </c>
      <c r="I22" s="119"/>
      <c r="J22" s="114"/>
      <c r="K22" s="115"/>
    </row>
    <row r="23" spans="1:11" s="14" customFormat="1" ht="12.75">
      <c r="A23" s="24" t="s">
        <v>32</v>
      </c>
      <c r="B23" s="108"/>
      <c r="C23" s="108"/>
      <c r="D23" s="105" t="s">
        <v>31</v>
      </c>
      <c r="E23" s="106"/>
      <c r="F23" s="113"/>
      <c r="G23" s="114"/>
      <c r="H23" s="114"/>
      <c r="I23" s="114"/>
      <c r="J23" s="114"/>
      <c r="K23" s="115"/>
    </row>
    <row r="24" spans="1:11" s="14" customFormat="1" ht="12.75">
      <c r="A24" s="3"/>
      <c r="B24" s="1" t="s">
        <v>62</v>
      </c>
      <c r="C24" s="1" t="s">
        <v>63</v>
      </c>
      <c r="D24" s="1">
        <f>IF($J22&gt;69,"Velocity 3","")</f>
      </c>
      <c r="E24" s="1">
        <f>IF($J22&gt;69,"Velocity 4","")</f>
      </c>
      <c r="F24" s="1">
        <f>IF($J22&gt;109,"Velocity 5","")</f>
      </c>
      <c r="G24" s="1">
        <f>IF($J22&gt;109,"Velocity 6","")</f>
      </c>
      <c r="H24" s="1">
        <f>IF($J22&gt;139,"Velocity 7","")</f>
      </c>
      <c r="I24" s="1">
        <f>IF($J22&gt;139,"Velocity 8","")</f>
      </c>
      <c r="J24" s="1">
        <f>IF($J22&gt;174,"Velocity 9","")</f>
      </c>
      <c r="K24" s="1">
        <f>IF($J22&gt;174,"Velocity 10","")</f>
      </c>
    </row>
    <row r="25" spans="1:11" s="14" customFormat="1" ht="12.75">
      <c r="A25" s="6" t="s">
        <v>59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s="14" customFormat="1" ht="13.5" thickBot="1">
      <c r="A26" s="6" t="s">
        <v>60</v>
      </c>
      <c r="B26" s="70">
        <f>_xlfn.IFERROR(AVERAGE(B25:K25),0)</f>
        <v>0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1:11" s="14" customFormat="1" ht="13.5" thickBot="1">
      <c r="A27" s="8" t="s">
        <v>23</v>
      </c>
      <c r="B27" s="71">
        <f>((B26*3.6)*(3.398*J22))/144</f>
        <v>0</v>
      </c>
      <c r="C27" s="16"/>
      <c r="D27" s="16"/>
      <c r="E27" s="16"/>
      <c r="F27" s="16"/>
      <c r="G27" s="16"/>
      <c r="H27" s="16"/>
      <c r="I27" s="16"/>
      <c r="J27" s="16"/>
      <c r="K27" s="17"/>
    </row>
    <row r="28" s="14" customFormat="1" ht="12.75"/>
    <row r="29" spans="1:11" s="14" customFormat="1" ht="12.75">
      <c r="A29" s="24" t="s">
        <v>29</v>
      </c>
      <c r="B29" s="108"/>
      <c r="C29" s="108"/>
      <c r="D29" s="105" t="s">
        <v>30</v>
      </c>
      <c r="E29" s="110"/>
      <c r="F29" s="116"/>
      <c r="G29" s="117"/>
      <c r="H29" s="118" t="s">
        <v>61</v>
      </c>
      <c r="I29" s="119"/>
      <c r="J29" s="114"/>
      <c r="K29" s="115"/>
    </row>
    <row r="30" spans="1:11" s="14" customFormat="1" ht="12.75">
      <c r="A30" s="24" t="s">
        <v>32</v>
      </c>
      <c r="B30" s="108"/>
      <c r="C30" s="108"/>
      <c r="D30" s="105" t="s">
        <v>31</v>
      </c>
      <c r="E30" s="106"/>
      <c r="F30" s="113"/>
      <c r="G30" s="114"/>
      <c r="H30" s="114"/>
      <c r="I30" s="114"/>
      <c r="J30" s="114"/>
      <c r="K30" s="115"/>
    </row>
    <row r="31" spans="1:11" s="14" customFormat="1" ht="12.75">
      <c r="A31" s="3"/>
      <c r="B31" s="1" t="s">
        <v>62</v>
      </c>
      <c r="C31" s="1" t="s">
        <v>63</v>
      </c>
      <c r="D31" s="1">
        <f>IF($J29&gt;69,"Velocity 3","")</f>
      </c>
      <c r="E31" s="1">
        <f>IF($J29&gt;69,"Velocity 4","")</f>
      </c>
      <c r="F31" s="1">
        <f>IF($J29&gt;109,"Velocity 5","")</f>
      </c>
      <c r="G31" s="1">
        <f>IF($J29&gt;109,"Velocity 6","")</f>
      </c>
      <c r="H31" s="1">
        <f>IF($J29&gt;139,"Velocity 7","")</f>
      </c>
      <c r="I31" s="1">
        <f>IF($J29&gt;139,"Velocity 8","")</f>
      </c>
      <c r="J31" s="1">
        <f>IF($J29&gt;174,"Velocity 9","")</f>
      </c>
      <c r="K31" s="1">
        <f>IF($J29&gt;174,"Velocity 10","")</f>
      </c>
    </row>
    <row r="32" spans="1:11" s="14" customFormat="1" ht="12.75">
      <c r="A32" s="6" t="s">
        <v>59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s="14" customFormat="1" ht="13.5" thickBot="1">
      <c r="A33" s="6" t="s">
        <v>60</v>
      </c>
      <c r="B33" s="70">
        <f>_xlfn.IFERROR(AVERAGE(B32:K32),0)</f>
        <v>0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1:11" s="14" customFormat="1" ht="13.5" thickBot="1">
      <c r="A34" s="8" t="s">
        <v>23</v>
      </c>
      <c r="B34" s="71">
        <f>((B33*3.6)*(3.398*J29))/144</f>
        <v>0</v>
      </c>
      <c r="C34" s="16"/>
      <c r="D34" s="16"/>
      <c r="E34" s="16"/>
      <c r="F34" s="16"/>
      <c r="G34" s="16"/>
      <c r="H34" s="16"/>
      <c r="I34" s="16"/>
      <c r="J34" s="16"/>
      <c r="K34" s="17"/>
    </row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pans="1:11" s="14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14" customFormat="1" ht="12.75">
      <c r="A67"/>
      <c r="B67"/>
      <c r="C67"/>
      <c r="D67"/>
      <c r="E67"/>
      <c r="F67"/>
      <c r="G67"/>
      <c r="H67"/>
      <c r="I67"/>
      <c r="J67"/>
      <c r="K67"/>
    </row>
  </sheetData>
  <sheetProtection password="83AF" sheet="1"/>
  <mergeCells count="39">
    <mergeCell ref="F2:G6"/>
    <mergeCell ref="H2:H6"/>
    <mergeCell ref="AF7:AI7"/>
    <mergeCell ref="B4:D4"/>
    <mergeCell ref="B5:D5"/>
    <mergeCell ref="B23:C23"/>
    <mergeCell ref="D23:E23"/>
    <mergeCell ref="B8:C8"/>
    <mergeCell ref="D8:E8"/>
    <mergeCell ref="B9:C9"/>
    <mergeCell ref="D9:E9"/>
    <mergeCell ref="H8:I8"/>
    <mergeCell ref="F8:G8"/>
    <mergeCell ref="F9:K9"/>
    <mergeCell ref="J8:K8"/>
    <mergeCell ref="B15:C15"/>
    <mergeCell ref="D15:E15"/>
    <mergeCell ref="F15:G15"/>
    <mergeCell ref="H15:I15"/>
    <mergeCell ref="J15:K15"/>
    <mergeCell ref="B22:C22"/>
    <mergeCell ref="D22:E22"/>
    <mergeCell ref="B30:C30"/>
    <mergeCell ref="D30:E30"/>
    <mergeCell ref="F30:K30"/>
    <mergeCell ref="B16:C16"/>
    <mergeCell ref="D16:E16"/>
    <mergeCell ref="F16:K16"/>
    <mergeCell ref="J29:K29"/>
    <mergeCell ref="A1:F1"/>
    <mergeCell ref="A6:D6"/>
    <mergeCell ref="F23:K23"/>
    <mergeCell ref="B29:C29"/>
    <mergeCell ref="D29:E29"/>
    <mergeCell ref="F29:G29"/>
    <mergeCell ref="H29:I29"/>
    <mergeCell ref="F22:G22"/>
    <mergeCell ref="H22:I22"/>
    <mergeCell ref="J22:K22"/>
  </mergeCells>
  <dataValidations count="4">
    <dataValidation type="list" allowBlank="1" showInputMessage="1" showErrorMessage="1" sqref="N8">
      <formula1>$N$8</formula1>
    </dataValidation>
    <dataValidation type="list" allowBlank="1" showInputMessage="1" showErrorMessage="1" sqref="M8">
      <formula1>$M$8</formula1>
    </dataValidation>
    <dataValidation type="whole" allowBlank="1" showInputMessage="1" showErrorMessage="1" sqref="J8:K8 J15:K15">
      <formula1>36</formula1>
      <formula2>192</formula2>
    </dataValidation>
    <dataValidation type="whole" allowBlank="1" showInputMessage="1" showErrorMessage="1" sqref="J29:K29 J22:K22">
      <formula1>36</formula1>
      <formula2>192</formula2>
    </dataValidation>
  </dataValidations>
  <hyperlinks>
    <hyperlink ref="A6:D6" r:id="rId1" display="AutoScrubber Hood I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N58"/>
  <sheetViews>
    <sheetView zoomScalePageLayoutView="0" workbookViewId="0" topLeftCell="A1">
      <selection activeCell="AJ19" sqref="AJ19"/>
    </sheetView>
  </sheetViews>
  <sheetFormatPr defaultColWidth="9.140625" defaultRowHeight="12.75"/>
  <cols>
    <col min="1" max="1" width="16.7109375" style="0" bestFit="1" customWidth="1"/>
    <col min="2" max="4" width="10.8515625" style="0" customWidth="1"/>
    <col min="5" max="5" width="13.140625" style="0" customWidth="1"/>
    <col min="6" max="13" width="10.8515625" style="0" customWidth="1"/>
    <col min="14" max="14" width="2.140625" style="14" customWidth="1"/>
    <col min="15" max="15" width="20.00390625" style="14" hidden="1" customWidth="1"/>
    <col min="16" max="16" width="19.28125" style="14" hidden="1" customWidth="1"/>
    <col min="17" max="17" width="9.140625" style="14" hidden="1" customWidth="1"/>
    <col min="18" max="18" width="21.140625" style="14" hidden="1" customWidth="1"/>
    <col min="19" max="30" width="9.140625" style="14" hidden="1" customWidth="1"/>
    <col min="31" max="31" width="9.140625" style="14" customWidth="1"/>
    <col min="32" max="32" width="2.00390625" style="14" customWidth="1"/>
    <col min="33" max="33" width="10.7109375" style="14" bestFit="1" customWidth="1"/>
    <col min="34" max="34" width="7.00390625" style="14" bestFit="1" customWidth="1"/>
    <col min="35" max="35" width="10.00390625" style="14" customWidth="1"/>
    <col min="36" max="36" width="10.57421875" style="14" bestFit="1" customWidth="1"/>
    <col min="37" max="37" width="16.421875" style="14" bestFit="1" customWidth="1"/>
    <col min="38" max="38" width="9.140625" style="14" customWidth="1"/>
    <col min="39" max="39" width="2.140625" style="14" bestFit="1" customWidth="1"/>
    <col min="40" max="40" width="14.57421875" style="14" bestFit="1" customWidth="1"/>
    <col min="41" max="43" width="9.140625" style="14" customWidth="1"/>
  </cols>
  <sheetData>
    <row r="1" spans="1:13" s="14" customFormat="1" ht="18">
      <c r="A1" s="136" t="s">
        <v>57</v>
      </c>
      <c r="B1" s="136"/>
      <c r="C1" s="136"/>
      <c r="D1" s="136"/>
      <c r="E1" s="136"/>
      <c r="F1" s="136"/>
      <c r="G1" s="49"/>
      <c r="H1" s="48"/>
      <c r="I1" s="49"/>
      <c r="J1" s="50"/>
      <c r="K1" s="50"/>
      <c r="L1" s="50"/>
      <c r="M1" s="50"/>
    </row>
    <row r="2" spans="1:13" s="14" customFormat="1" ht="18">
      <c r="A2" s="51"/>
      <c r="B2" s="51"/>
      <c r="C2" s="51"/>
      <c r="D2" s="51"/>
      <c r="E2" s="51"/>
      <c r="F2" s="51"/>
      <c r="G2" s="133"/>
      <c r="H2" s="133"/>
      <c r="I2" s="134"/>
      <c r="J2" s="134"/>
      <c r="K2" s="50"/>
      <c r="L2" s="50"/>
      <c r="M2" s="50"/>
    </row>
    <row r="3" spans="1:13" s="14" customFormat="1" ht="12.75">
      <c r="A3" s="50"/>
      <c r="B3" s="50"/>
      <c r="C3" s="50"/>
      <c r="D3" s="50"/>
      <c r="E3" s="50"/>
      <c r="F3" s="50"/>
      <c r="G3" s="133"/>
      <c r="H3" s="133"/>
      <c r="I3" s="134"/>
      <c r="J3" s="134"/>
      <c r="K3" s="50"/>
      <c r="L3" s="50"/>
      <c r="M3" s="50"/>
    </row>
    <row r="4" spans="1:13" s="14" customFormat="1" ht="12.75">
      <c r="A4" s="52" t="s">
        <v>13</v>
      </c>
      <c r="B4" s="107"/>
      <c r="C4" s="107"/>
      <c r="D4" s="107"/>
      <c r="E4" s="53"/>
      <c r="F4" s="50"/>
      <c r="G4" s="133"/>
      <c r="H4" s="133"/>
      <c r="I4" s="134"/>
      <c r="J4" s="134"/>
      <c r="K4" s="50"/>
      <c r="L4" s="50"/>
      <c r="M4" s="50"/>
    </row>
    <row r="5" spans="1:13" s="14" customFormat="1" ht="12.75">
      <c r="A5" s="54" t="s">
        <v>14</v>
      </c>
      <c r="B5" s="135"/>
      <c r="C5" s="103"/>
      <c r="D5" s="104"/>
      <c r="E5" s="50"/>
      <c r="F5" s="50"/>
      <c r="G5" s="133"/>
      <c r="H5" s="133"/>
      <c r="I5" s="134"/>
      <c r="J5" s="134"/>
      <c r="K5" s="50"/>
      <c r="L5" s="50"/>
      <c r="M5" s="50"/>
    </row>
    <row r="6" spans="1:16" s="14" customFormat="1" ht="12.75">
      <c r="A6" s="109" t="s">
        <v>64</v>
      </c>
      <c r="B6" s="109"/>
      <c r="C6" s="109"/>
      <c r="D6" s="109"/>
      <c r="E6" s="50"/>
      <c r="F6" s="50"/>
      <c r="G6" s="133"/>
      <c r="H6" s="133"/>
      <c r="I6" s="134"/>
      <c r="J6" s="134"/>
      <c r="K6" s="50"/>
      <c r="L6" s="50"/>
      <c r="M6" s="50"/>
      <c r="O6" s="35" t="s">
        <v>15</v>
      </c>
      <c r="P6" s="35" t="s">
        <v>16</v>
      </c>
    </row>
    <row r="7" spans="1:37" s="14" customFormat="1" ht="12.75">
      <c r="A7" s="50"/>
      <c r="B7" s="55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AH7" s="118" t="s">
        <v>1</v>
      </c>
      <c r="AI7" s="119"/>
      <c r="AJ7" s="119"/>
      <c r="AK7" s="127"/>
    </row>
    <row r="8" spans="1:40" s="14" customFormat="1" ht="12.75">
      <c r="A8" s="56" t="s">
        <v>29</v>
      </c>
      <c r="B8" s="124"/>
      <c r="C8" s="125"/>
      <c r="D8" s="126"/>
      <c r="E8" s="131" t="s">
        <v>30</v>
      </c>
      <c r="F8" s="132"/>
      <c r="G8" s="116"/>
      <c r="H8" s="123"/>
      <c r="I8" s="117"/>
      <c r="J8" s="57" t="s">
        <v>34</v>
      </c>
      <c r="K8" s="69">
        <v>3</v>
      </c>
      <c r="L8" s="27"/>
      <c r="M8" s="58"/>
      <c r="O8" s="14" t="str">
        <f>VLOOKUP($K8,PicTable,2,FALSE)</f>
        <v>X-Tractor 1</v>
      </c>
      <c r="P8" s="14" t="str">
        <f>VLOOKUP($K8,PicTable,3,FALSE)</f>
        <v>X-Tractor 2</v>
      </c>
      <c r="S8" s="18" t="s">
        <v>18</v>
      </c>
      <c r="AF8" s="3"/>
      <c r="AG8" s="25" t="s">
        <v>0</v>
      </c>
      <c r="AH8" s="26" t="s">
        <v>35</v>
      </c>
      <c r="AI8" s="26" t="s">
        <v>37</v>
      </c>
      <c r="AJ8" s="26" t="s">
        <v>36</v>
      </c>
      <c r="AK8" s="26" t="s">
        <v>38</v>
      </c>
      <c r="AM8" s="29"/>
      <c r="AN8" s="31" t="s">
        <v>39</v>
      </c>
    </row>
    <row r="9" spans="1:40" s="14" customFormat="1" ht="12.75">
      <c r="A9" s="56" t="s">
        <v>32</v>
      </c>
      <c r="B9" s="124"/>
      <c r="C9" s="125"/>
      <c r="D9" s="126"/>
      <c r="E9" s="131" t="s">
        <v>31</v>
      </c>
      <c r="F9" s="132"/>
      <c r="G9" s="128"/>
      <c r="H9" s="129"/>
      <c r="I9" s="129"/>
      <c r="J9" s="129"/>
      <c r="K9" s="129"/>
      <c r="L9" s="129"/>
      <c r="M9" s="130"/>
      <c r="S9" s="18"/>
      <c r="AF9" s="3">
        <v>1</v>
      </c>
      <c r="AG9" s="12" t="s">
        <v>24</v>
      </c>
      <c r="AH9" s="7">
        <v>0</v>
      </c>
      <c r="AI9" s="7">
        <v>0</v>
      </c>
      <c r="AJ9" s="13">
        <v>0</v>
      </c>
      <c r="AK9" s="7">
        <v>0</v>
      </c>
      <c r="AM9" s="29">
        <v>1</v>
      </c>
      <c r="AN9" s="30" t="s">
        <v>35</v>
      </c>
    </row>
    <row r="10" spans="1:40" s="14" customFormat="1" ht="12.75">
      <c r="A10" s="59"/>
      <c r="B10" s="60" t="s">
        <v>2</v>
      </c>
      <c r="C10" s="60" t="s">
        <v>3</v>
      </c>
      <c r="D10" s="60" t="s">
        <v>4</v>
      </c>
      <c r="E10" s="60" t="s">
        <v>5</v>
      </c>
      <c r="F10" s="60" t="s">
        <v>6</v>
      </c>
      <c r="G10" s="60" t="s">
        <v>7</v>
      </c>
      <c r="H10" s="60" t="s">
        <v>8</v>
      </c>
      <c r="I10" s="60" t="s">
        <v>9</v>
      </c>
      <c r="J10" s="60" t="s">
        <v>10</v>
      </c>
      <c r="K10" s="60" t="s">
        <v>11</v>
      </c>
      <c r="L10" s="60" t="s">
        <v>12</v>
      </c>
      <c r="M10" s="60" t="s">
        <v>17</v>
      </c>
      <c r="S10" s="47" t="s">
        <v>2</v>
      </c>
      <c r="T10" s="47" t="s">
        <v>3</v>
      </c>
      <c r="U10" s="47" t="s">
        <v>4</v>
      </c>
      <c r="V10" s="47" t="s">
        <v>5</v>
      </c>
      <c r="W10" s="47" t="s">
        <v>6</v>
      </c>
      <c r="X10" s="47" t="s">
        <v>7</v>
      </c>
      <c r="Y10" s="47" t="s">
        <v>8</v>
      </c>
      <c r="Z10" s="47" t="s">
        <v>9</v>
      </c>
      <c r="AA10" s="47" t="s">
        <v>10</v>
      </c>
      <c r="AB10" s="47" t="s">
        <v>11</v>
      </c>
      <c r="AC10" s="47" t="s">
        <v>12</v>
      </c>
      <c r="AD10" s="47" t="s">
        <v>17</v>
      </c>
      <c r="AF10" s="3">
        <v>2</v>
      </c>
      <c r="AG10" s="12" t="s">
        <v>33</v>
      </c>
      <c r="AH10" s="13">
        <v>1.63</v>
      </c>
      <c r="AI10" s="13">
        <v>1.63</v>
      </c>
      <c r="AJ10" s="13">
        <v>1.31</v>
      </c>
      <c r="AK10" s="13">
        <v>1.31</v>
      </c>
      <c r="AM10" s="29">
        <v>2</v>
      </c>
      <c r="AN10" s="30" t="s">
        <v>37</v>
      </c>
    </row>
    <row r="11" spans="1:40" s="14" customFormat="1" ht="12.75">
      <c r="A11" s="60" t="s">
        <v>0</v>
      </c>
      <c r="B11" s="60" t="s">
        <v>24</v>
      </c>
      <c r="C11" s="60" t="s">
        <v>24</v>
      </c>
      <c r="D11" s="60" t="s">
        <v>24</v>
      </c>
      <c r="E11" s="60" t="s">
        <v>24</v>
      </c>
      <c r="F11" s="60" t="s">
        <v>24</v>
      </c>
      <c r="G11" s="60" t="s">
        <v>24</v>
      </c>
      <c r="H11" s="60" t="s">
        <v>24</v>
      </c>
      <c r="I11" s="60" t="s">
        <v>24</v>
      </c>
      <c r="J11" s="60" t="s">
        <v>24</v>
      </c>
      <c r="K11" s="60" t="s">
        <v>24</v>
      </c>
      <c r="L11" s="60" t="s">
        <v>24</v>
      </c>
      <c r="M11" s="60" t="s">
        <v>24</v>
      </c>
      <c r="R11" s="18" t="s">
        <v>19</v>
      </c>
      <c r="S11" s="14">
        <f>IF(SUM(B12:B17)=0,0,AVERAGE(B12:B17))</f>
        <v>0</v>
      </c>
      <c r="T11" s="14">
        <f aca="true" t="shared" si="0" ref="T11:AD11">IF(SUM(C12:C17)=0,0,AVERAGE(C12:C17))</f>
        <v>0</v>
      </c>
      <c r="U11" s="14">
        <f t="shared" si="0"/>
        <v>0</v>
      </c>
      <c r="V11" s="14">
        <f t="shared" si="0"/>
        <v>0</v>
      </c>
      <c r="W11" s="14">
        <f t="shared" si="0"/>
        <v>0</v>
      </c>
      <c r="X11" s="14">
        <f t="shared" si="0"/>
        <v>0</v>
      </c>
      <c r="Y11" s="14">
        <f t="shared" si="0"/>
        <v>0</v>
      </c>
      <c r="Z11" s="14">
        <f t="shared" si="0"/>
        <v>0</v>
      </c>
      <c r="AA11" s="14">
        <f t="shared" si="0"/>
        <v>0</v>
      </c>
      <c r="AB11" s="14">
        <f t="shared" si="0"/>
        <v>0</v>
      </c>
      <c r="AC11" s="14">
        <f t="shared" si="0"/>
        <v>0</v>
      </c>
      <c r="AD11" s="14">
        <f t="shared" si="0"/>
        <v>0</v>
      </c>
      <c r="AF11" s="1">
        <v>3</v>
      </c>
      <c r="AG11" s="12" t="s">
        <v>25</v>
      </c>
      <c r="AH11" s="13">
        <v>2.13</v>
      </c>
      <c r="AI11" s="13">
        <v>2.15</v>
      </c>
      <c r="AJ11" s="61">
        <v>1.65</v>
      </c>
      <c r="AK11" s="61">
        <v>1.65</v>
      </c>
      <c r="AM11" s="29">
        <v>3</v>
      </c>
      <c r="AN11" s="30" t="s">
        <v>36</v>
      </c>
    </row>
    <row r="12" spans="1:40" s="14" customFormat="1" ht="25.5">
      <c r="A12" s="62" t="s">
        <v>15</v>
      </c>
      <c r="B12" s="64"/>
      <c r="C12" s="64"/>
      <c r="D12" s="63"/>
      <c r="E12" s="63"/>
      <c r="F12" s="63"/>
      <c r="G12" s="63"/>
      <c r="H12" s="63"/>
      <c r="I12" s="64"/>
      <c r="J12" s="63"/>
      <c r="K12" s="63"/>
      <c r="L12" s="63"/>
      <c r="M12" s="63"/>
      <c r="R12" s="18" t="s">
        <v>20</v>
      </c>
      <c r="S12" s="21">
        <f>VLOOKUP(B11,$AG$9:$AJ$13,4,FALSE)</f>
        <v>0</v>
      </c>
      <c r="T12" s="21">
        <f aca="true" t="shared" si="1" ref="T12:AD12">VLOOKUP(C11,$AG$9:$AJ$13,4,FALSE)</f>
        <v>0</v>
      </c>
      <c r="U12" s="21">
        <f t="shared" si="1"/>
        <v>0</v>
      </c>
      <c r="V12" s="21">
        <f t="shared" si="1"/>
        <v>0</v>
      </c>
      <c r="W12" s="21">
        <f t="shared" si="1"/>
        <v>0</v>
      </c>
      <c r="X12" s="21">
        <f t="shared" si="1"/>
        <v>0</v>
      </c>
      <c r="Y12" s="21">
        <f t="shared" si="1"/>
        <v>0</v>
      </c>
      <c r="Z12" s="21">
        <f t="shared" si="1"/>
        <v>0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</v>
      </c>
      <c r="AF12" s="3">
        <v>4</v>
      </c>
      <c r="AG12" s="12" t="s">
        <v>26</v>
      </c>
      <c r="AH12" s="13">
        <v>1.9</v>
      </c>
      <c r="AI12" s="13">
        <v>1.24</v>
      </c>
      <c r="AJ12" s="13">
        <v>1.23</v>
      </c>
      <c r="AK12" s="13">
        <v>1.23</v>
      </c>
      <c r="AM12" s="29">
        <v>4</v>
      </c>
      <c r="AN12" s="30" t="s">
        <v>38</v>
      </c>
    </row>
    <row r="13" spans="1:37" s="14" customFormat="1" ht="12.75">
      <c r="A13" s="62" t="s">
        <v>16</v>
      </c>
      <c r="B13" s="64"/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R13" s="18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F13" s="3">
        <v>5</v>
      </c>
      <c r="AG13" s="12" t="s">
        <v>27</v>
      </c>
      <c r="AH13" s="13">
        <v>2.48</v>
      </c>
      <c r="AI13" s="13">
        <v>1.58</v>
      </c>
      <c r="AJ13" s="13">
        <v>1.65</v>
      </c>
      <c r="AK13" s="13">
        <v>1.65</v>
      </c>
    </row>
    <row r="14" spans="1:37" s="14" customFormat="1" ht="12.75">
      <c r="A14" s="62" t="s">
        <v>58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R14" s="1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F14" s="68"/>
      <c r="AG14" s="68"/>
      <c r="AH14" s="68"/>
      <c r="AI14" s="68"/>
      <c r="AJ14" s="68"/>
      <c r="AK14" s="68"/>
    </row>
    <row r="15" spans="1:37" s="14" customFormat="1" ht="12.75">
      <c r="A15" s="62" t="str">
        <f>IF(OR(K$8=3,K$8=4,K$8=1),"Velocity Reading 4","")</f>
        <v>Velocity Reading 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R15" s="18" t="s">
        <v>21</v>
      </c>
      <c r="S15" s="14">
        <f>S11*S12</f>
        <v>0</v>
      </c>
      <c r="T15" s="14">
        <f aca="true" t="shared" si="2" ref="T15:AD15">T11*T12</f>
        <v>0</v>
      </c>
      <c r="U15" s="14">
        <f t="shared" si="2"/>
        <v>0</v>
      </c>
      <c r="V15" s="14">
        <f t="shared" si="2"/>
        <v>0</v>
      </c>
      <c r="W15" s="14">
        <f t="shared" si="2"/>
        <v>0</v>
      </c>
      <c r="X15" s="14">
        <f t="shared" si="2"/>
        <v>0</v>
      </c>
      <c r="Y15" s="14">
        <f t="shared" si="2"/>
        <v>0</v>
      </c>
      <c r="Z15" s="14">
        <f t="shared" si="2"/>
        <v>0</v>
      </c>
      <c r="AA15" s="14">
        <f t="shared" si="2"/>
        <v>0</v>
      </c>
      <c r="AB15" s="14">
        <f t="shared" si="2"/>
        <v>0</v>
      </c>
      <c r="AC15" s="14">
        <f t="shared" si="2"/>
        <v>0</v>
      </c>
      <c r="AD15" s="14">
        <f t="shared" si="2"/>
        <v>0</v>
      </c>
      <c r="AF15" s="68"/>
      <c r="AG15" s="68"/>
      <c r="AH15" s="68"/>
      <c r="AI15" s="68"/>
      <c r="AJ15" s="68"/>
      <c r="AK15" s="68"/>
    </row>
    <row r="16" spans="1:37" s="14" customFormat="1" ht="12.75">
      <c r="A16" s="62" t="str">
        <f>IF(OR(K$8=3,K$8=4,K$8=1),"Velocity Reading 5","")</f>
        <v>Velocity Reading 5</v>
      </c>
      <c r="B16" s="65"/>
      <c r="C16" s="65"/>
      <c r="D16" s="63"/>
      <c r="E16" s="63"/>
      <c r="F16" s="63"/>
      <c r="G16" s="63"/>
      <c r="H16" s="63"/>
      <c r="I16" s="63"/>
      <c r="J16" s="63"/>
      <c r="K16" s="63"/>
      <c r="L16" s="63"/>
      <c r="M16" s="63"/>
      <c r="R16" s="18"/>
      <c r="AF16" s="68"/>
      <c r="AG16" s="68"/>
      <c r="AH16" s="68"/>
      <c r="AI16" s="68"/>
      <c r="AJ16" s="68"/>
      <c r="AK16" s="68"/>
    </row>
    <row r="17" spans="1:18" s="14" customFormat="1" ht="25.5" customHeight="1">
      <c r="A17" s="62" t="str">
        <f>IF(OR(K$8=3,K$8=4),"Velocity Reading 6","")</f>
        <v>Velocity Reading 6</v>
      </c>
      <c r="B17" s="65"/>
      <c r="C17" s="65"/>
      <c r="D17" s="63"/>
      <c r="E17" s="63"/>
      <c r="F17" s="63"/>
      <c r="G17" s="63"/>
      <c r="H17" s="63"/>
      <c r="I17" s="63"/>
      <c r="J17" s="63"/>
      <c r="K17" s="63"/>
      <c r="L17" s="63"/>
      <c r="M17" s="63"/>
      <c r="R17" s="18"/>
    </row>
    <row r="18" spans="1:13" s="14" customFormat="1" ht="12.75">
      <c r="A18" s="6" t="s">
        <v>22</v>
      </c>
      <c r="B18" s="7">
        <f>S15</f>
        <v>0</v>
      </c>
      <c r="C18" s="7">
        <f aca="true" t="shared" si="3" ref="C18:M18">T15</f>
        <v>0</v>
      </c>
      <c r="D18" s="7">
        <f t="shared" si="3"/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</row>
    <row r="19" spans="1:13" s="14" customFormat="1" ht="13.5" thickBot="1">
      <c r="A19" s="66" t="s">
        <v>23</v>
      </c>
      <c r="B19" s="67">
        <f>SUM(B18:M18)</f>
        <v>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4" customFormat="1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9" s="14" customFormat="1" ht="12.75">
      <c r="A21" s="56" t="s">
        <v>29</v>
      </c>
      <c r="B21" s="124"/>
      <c r="C21" s="125"/>
      <c r="D21" s="126"/>
      <c r="E21" s="131" t="s">
        <v>30</v>
      </c>
      <c r="F21" s="132"/>
      <c r="G21" s="116"/>
      <c r="H21" s="123"/>
      <c r="I21" s="117"/>
      <c r="J21" s="57" t="s">
        <v>34</v>
      </c>
      <c r="K21" s="69">
        <v>3</v>
      </c>
      <c r="L21" s="27"/>
      <c r="M21" s="58"/>
      <c r="S21" s="18" t="s">
        <v>18</v>
      </c>
    </row>
    <row r="22" spans="1:19" s="14" customFormat="1" ht="12.75">
      <c r="A22" s="56" t="s">
        <v>32</v>
      </c>
      <c r="B22" s="124"/>
      <c r="C22" s="125"/>
      <c r="D22" s="126"/>
      <c r="E22" s="131" t="s">
        <v>31</v>
      </c>
      <c r="F22" s="132"/>
      <c r="G22" s="128"/>
      <c r="H22" s="129"/>
      <c r="I22" s="129"/>
      <c r="J22" s="129"/>
      <c r="K22" s="129"/>
      <c r="L22" s="129"/>
      <c r="M22" s="130"/>
      <c r="S22" s="18"/>
    </row>
    <row r="23" spans="1:30" s="14" customFormat="1" ht="12.75">
      <c r="A23" s="59"/>
      <c r="B23" s="60" t="s">
        <v>2</v>
      </c>
      <c r="C23" s="60" t="s">
        <v>3</v>
      </c>
      <c r="D23" s="60" t="s">
        <v>4</v>
      </c>
      <c r="E23" s="60" t="s">
        <v>5</v>
      </c>
      <c r="F23" s="60" t="s">
        <v>6</v>
      </c>
      <c r="G23" s="84" t="s">
        <v>7</v>
      </c>
      <c r="H23" s="60" t="s">
        <v>8</v>
      </c>
      <c r="I23" s="60" t="s">
        <v>9</v>
      </c>
      <c r="J23" s="60" t="s">
        <v>10</v>
      </c>
      <c r="K23" s="60" t="s">
        <v>11</v>
      </c>
      <c r="L23" s="60" t="s">
        <v>12</v>
      </c>
      <c r="M23" s="60" t="s">
        <v>17</v>
      </c>
      <c r="S23" s="47" t="s">
        <v>2</v>
      </c>
      <c r="T23" s="47" t="s">
        <v>3</v>
      </c>
      <c r="U23" s="47" t="s">
        <v>4</v>
      </c>
      <c r="V23" s="47" t="s">
        <v>5</v>
      </c>
      <c r="W23" s="47" t="s">
        <v>6</v>
      </c>
      <c r="X23" s="47" t="s">
        <v>7</v>
      </c>
      <c r="Y23" s="47" t="s">
        <v>8</v>
      </c>
      <c r="Z23" s="47" t="s">
        <v>9</v>
      </c>
      <c r="AA23" s="47" t="s">
        <v>10</v>
      </c>
      <c r="AB23" s="47" t="s">
        <v>11</v>
      </c>
      <c r="AC23" s="47" t="s">
        <v>12</v>
      </c>
      <c r="AD23" s="47" t="s">
        <v>17</v>
      </c>
    </row>
    <row r="24" spans="1:30" s="14" customFormat="1" ht="12.75">
      <c r="A24" s="60" t="s">
        <v>0</v>
      </c>
      <c r="B24" s="60" t="s">
        <v>24</v>
      </c>
      <c r="C24" s="60" t="s">
        <v>24</v>
      </c>
      <c r="D24" s="60" t="s">
        <v>24</v>
      </c>
      <c r="E24" s="60" t="s">
        <v>24</v>
      </c>
      <c r="F24" s="60" t="s">
        <v>24</v>
      </c>
      <c r="G24" s="60" t="s">
        <v>24</v>
      </c>
      <c r="H24" s="60" t="s">
        <v>24</v>
      </c>
      <c r="I24" s="60" t="s">
        <v>24</v>
      </c>
      <c r="J24" s="60" t="s">
        <v>24</v>
      </c>
      <c r="K24" s="60" t="s">
        <v>24</v>
      </c>
      <c r="L24" s="60" t="s">
        <v>24</v>
      </c>
      <c r="M24" s="60" t="s">
        <v>24</v>
      </c>
      <c r="R24" s="18" t="s">
        <v>19</v>
      </c>
      <c r="S24" s="14">
        <f>IF(SUM(B25:B30)=0,0,AVERAGE(B25:B30))</f>
        <v>0</v>
      </c>
      <c r="T24" s="14">
        <f aca="true" t="shared" si="4" ref="T24:AD24">IF(SUM(C25:C30)=0,0,AVERAGE(C25:C30))</f>
        <v>0</v>
      </c>
      <c r="U24" s="14">
        <f t="shared" si="4"/>
        <v>0</v>
      </c>
      <c r="V24" s="14">
        <f t="shared" si="4"/>
        <v>0</v>
      </c>
      <c r="W24" s="14">
        <f t="shared" si="4"/>
        <v>0</v>
      </c>
      <c r="X24" s="14">
        <f t="shared" si="4"/>
        <v>0</v>
      </c>
      <c r="Y24" s="14">
        <f t="shared" si="4"/>
        <v>0</v>
      </c>
      <c r="Z24" s="14">
        <f t="shared" si="4"/>
        <v>0</v>
      </c>
      <c r="AA24" s="14">
        <f t="shared" si="4"/>
        <v>0</v>
      </c>
      <c r="AB24" s="14">
        <f t="shared" si="4"/>
        <v>0</v>
      </c>
      <c r="AC24" s="14">
        <f t="shared" si="4"/>
        <v>0</v>
      </c>
      <c r="AD24" s="14">
        <f t="shared" si="4"/>
        <v>0</v>
      </c>
    </row>
    <row r="25" spans="1:30" s="14" customFormat="1" ht="25.5" customHeight="1">
      <c r="A25" s="62" t="s">
        <v>15</v>
      </c>
      <c r="B25" s="63"/>
      <c r="C25" s="63"/>
      <c r="D25" s="63"/>
      <c r="E25" s="63"/>
      <c r="F25" s="63"/>
      <c r="G25" s="63"/>
      <c r="H25" s="63"/>
      <c r="I25" s="64"/>
      <c r="J25" s="63"/>
      <c r="K25" s="63"/>
      <c r="L25" s="63"/>
      <c r="M25" s="63"/>
      <c r="R25" s="18" t="s">
        <v>20</v>
      </c>
      <c r="S25" s="21">
        <f aca="true" t="shared" si="5" ref="S25:AD25">VLOOKUP(B24,$AG$9:$AJ$13,4,FALSE)</f>
        <v>0</v>
      </c>
      <c r="T25" s="21">
        <f t="shared" si="5"/>
        <v>0</v>
      </c>
      <c r="U25" s="21">
        <f t="shared" si="5"/>
        <v>0</v>
      </c>
      <c r="V25" s="21">
        <f t="shared" si="5"/>
        <v>0</v>
      </c>
      <c r="W25" s="21">
        <f t="shared" si="5"/>
        <v>0</v>
      </c>
      <c r="X25" s="21">
        <f t="shared" si="5"/>
        <v>0</v>
      </c>
      <c r="Y25" s="21">
        <f t="shared" si="5"/>
        <v>0</v>
      </c>
      <c r="Z25" s="21">
        <f t="shared" si="5"/>
        <v>0</v>
      </c>
      <c r="AA25" s="21">
        <f t="shared" si="5"/>
        <v>0</v>
      </c>
      <c r="AB25" s="21">
        <f t="shared" si="5"/>
        <v>0</v>
      </c>
      <c r="AC25" s="21">
        <f t="shared" si="5"/>
        <v>0</v>
      </c>
      <c r="AD25" s="21">
        <f t="shared" si="5"/>
        <v>0</v>
      </c>
    </row>
    <row r="26" spans="1:30" s="14" customFormat="1" ht="25.5" customHeight="1">
      <c r="A26" s="62" t="s">
        <v>16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R26" s="18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14" customFormat="1" ht="25.5" customHeight="1">
      <c r="A27" s="62" t="s">
        <v>58</v>
      </c>
      <c r="B27" s="64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R27" s="18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14" customFormat="1" ht="25.5" customHeight="1">
      <c r="A28" s="62" t="str">
        <f>IF(OR(K$8=3,K$8=4,K$8=1),"Velocity Reading 4","")</f>
        <v>Velocity Reading 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R28" s="18" t="s">
        <v>21</v>
      </c>
      <c r="S28" s="14">
        <f>S24*S25</f>
        <v>0</v>
      </c>
      <c r="T28" s="14">
        <f aca="true" t="shared" si="6" ref="T28:AD28">T24*T25</f>
        <v>0</v>
      </c>
      <c r="U28" s="14">
        <f t="shared" si="6"/>
        <v>0</v>
      </c>
      <c r="V28" s="14">
        <f t="shared" si="6"/>
        <v>0</v>
      </c>
      <c r="W28" s="14">
        <f t="shared" si="6"/>
        <v>0</v>
      </c>
      <c r="X28" s="14">
        <f t="shared" si="6"/>
        <v>0</v>
      </c>
      <c r="Y28" s="14">
        <f t="shared" si="6"/>
        <v>0</v>
      </c>
      <c r="Z28" s="14">
        <f t="shared" si="6"/>
        <v>0</v>
      </c>
      <c r="AA28" s="14">
        <f t="shared" si="6"/>
        <v>0</v>
      </c>
      <c r="AB28" s="14">
        <f t="shared" si="6"/>
        <v>0</v>
      </c>
      <c r="AC28" s="14">
        <f t="shared" si="6"/>
        <v>0</v>
      </c>
      <c r="AD28" s="14">
        <f t="shared" si="6"/>
        <v>0</v>
      </c>
    </row>
    <row r="29" spans="1:18" s="14" customFormat="1" ht="25.5" customHeight="1">
      <c r="A29" s="62" t="str">
        <f>IF(OR(K$8=3,K$8=4,K$8=1),"Velocity Reading 5","")</f>
        <v>Velocity Reading 5</v>
      </c>
      <c r="B29" s="65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R29" s="18"/>
    </row>
    <row r="30" spans="1:18" s="14" customFormat="1" ht="25.5" customHeight="1">
      <c r="A30" s="62" t="str">
        <f>IF(OR(K$8=3,K$8=4),"Velocity Reading 6","")</f>
        <v>Velocity Reading 6</v>
      </c>
      <c r="B30" s="65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R30" s="18"/>
    </row>
    <row r="31" spans="1:13" s="14" customFormat="1" ht="12.75">
      <c r="A31" s="6" t="s">
        <v>22</v>
      </c>
      <c r="B31" s="7">
        <f aca="true" t="shared" si="7" ref="B31:M31">S28</f>
        <v>0</v>
      </c>
      <c r="C31" s="7">
        <f t="shared" si="7"/>
        <v>0</v>
      </c>
      <c r="D31" s="7">
        <f t="shared" si="7"/>
        <v>0</v>
      </c>
      <c r="E31" s="7">
        <f t="shared" si="7"/>
        <v>0</v>
      </c>
      <c r="F31" s="7">
        <f t="shared" si="7"/>
        <v>0</v>
      </c>
      <c r="G31" s="7">
        <f t="shared" si="7"/>
        <v>0</v>
      </c>
      <c r="H31" s="7">
        <f t="shared" si="7"/>
        <v>0</v>
      </c>
      <c r="I31" s="7">
        <f t="shared" si="7"/>
        <v>0</v>
      </c>
      <c r="J31" s="7">
        <f t="shared" si="7"/>
        <v>0</v>
      </c>
      <c r="K31" s="7">
        <f t="shared" si="7"/>
        <v>0</v>
      </c>
      <c r="L31" s="7">
        <f t="shared" si="7"/>
        <v>0</v>
      </c>
      <c r="M31" s="7">
        <f t="shared" si="7"/>
        <v>0</v>
      </c>
    </row>
    <row r="32" spans="1:13" s="14" customFormat="1" ht="13.5" thickBot="1">
      <c r="A32" s="66" t="s">
        <v>23</v>
      </c>
      <c r="B32" s="67">
        <f>SUM(B31:M31)</f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s="14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9" s="14" customFormat="1" ht="12.75">
      <c r="A34" s="56" t="s">
        <v>29</v>
      </c>
      <c r="B34" s="124"/>
      <c r="C34" s="125"/>
      <c r="D34" s="126"/>
      <c r="E34" s="131" t="s">
        <v>30</v>
      </c>
      <c r="F34" s="132"/>
      <c r="G34" s="116"/>
      <c r="H34" s="123"/>
      <c r="I34" s="117"/>
      <c r="J34" s="57" t="s">
        <v>34</v>
      </c>
      <c r="K34" s="69">
        <v>3</v>
      </c>
      <c r="L34" s="27"/>
      <c r="M34" s="58"/>
      <c r="S34" s="18" t="s">
        <v>18</v>
      </c>
    </row>
    <row r="35" spans="1:19" s="14" customFormat="1" ht="12.75">
      <c r="A35" s="56" t="s">
        <v>32</v>
      </c>
      <c r="B35" s="124"/>
      <c r="C35" s="125"/>
      <c r="D35" s="126"/>
      <c r="E35" s="131" t="s">
        <v>31</v>
      </c>
      <c r="F35" s="132"/>
      <c r="G35" s="128"/>
      <c r="H35" s="129"/>
      <c r="I35" s="129"/>
      <c r="J35" s="129"/>
      <c r="K35" s="129"/>
      <c r="L35" s="129"/>
      <c r="M35" s="130"/>
      <c r="S35" s="18"/>
    </row>
    <row r="36" spans="1:30" s="14" customFormat="1" ht="12.75">
      <c r="A36" s="59"/>
      <c r="B36" s="60" t="s">
        <v>2</v>
      </c>
      <c r="C36" s="60" t="s">
        <v>3</v>
      </c>
      <c r="D36" s="60" t="s">
        <v>4</v>
      </c>
      <c r="E36" s="60" t="s">
        <v>5</v>
      </c>
      <c r="F36" s="60" t="s">
        <v>6</v>
      </c>
      <c r="G36" s="60" t="s">
        <v>7</v>
      </c>
      <c r="H36" s="60" t="s">
        <v>8</v>
      </c>
      <c r="I36" s="60" t="s">
        <v>9</v>
      </c>
      <c r="J36" s="60" t="s">
        <v>10</v>
      </c>
      <c r="K36" s="60" t="s">
        <v>11</v>
      </c>
      <c r="L36" s="60" t="s">
        <v>12</v>
      </c>
      <c r="M36" s="60" t="s">
        <v>17</v>
      </c>
      <c r="S36" s="47" t="s">
        <v>2</v>
      </c>
      <c r="T36" s="47" t="s">
        <v>3</v>
      </c>
      <c r="U36" s="47" t="s">
        <v>4</v>
      </c>
      <c r="V36" s="47" t="s">
        <v>5</v>
      </c>
      <c r="W36" s="47" t="s">
        <v>6</v>
      </c>
      <c r="X36" s="47" t="s">
        <v>7</v>
      </c>
      <c r="Y36" s="47" t="s">
        <v>8</v>
      </c>
      <c r="Z36" s="47" t="s">
        <v>9</v>
      </c>
      <c r="AA36" s="47" t="s">
        <v>10</v>
      </c>
      <c r="AB36" s="47" t="s">
        <v>11</v>
      </c>
      <c r="AC36" s="47" t="s">
        <v>12</v>
      </c>
      <c r="AD36" s="47" t="s">
        <v>17</v>
      </c>
    </row>
    <row r="37" spans="1:30" s="14" customFormat="1" ht="13.5" customHeight="1">
      <c r="A37" s="60" t="s">
        <v>0</v>
      </c>
      <c r="B37" s="60" t="s">
        <v>24</v>
      </c>
      <c r="C37" s="60" t="s">
        <v>24</v>
      </c>
      <c r="D37" s="60" t="s">
        <v>24</v>
      </c>
      <c r="E37" s="60" t="s">
        <v>24</v>
      </c>
      <c r="F37" s="60" t="s">
        <v>24</v>
      </c>
      <c r="G37" s="60" t="s">
        <v>24</v>
      </c>
      <c r="H37" s="60" t="s">
        <v>24</v>
      </c>
      <c r="I37" s="60" t="s">
        <v>24</v>
      </c>
      <c r="J37" s="60" t="s">
        <v>24</v>
      </c>
      <c r="K37" s="60" t="s">
        <v>24</v>
      </c>
      <c r="L37" s="60" t="s">
        <v>24</v>
      </c>
      <c r="M37" s="60" t="s">
        <v>24</v>
      </c>
      <c r="R37" s="18" t="s">
        <v>19</v>
      </c>
      <c r="S37" s="14">
        <f>IF(SUM(B38:B43)=0,0,AVERAGE(B38:B43))</f>
        <v>0</v>
      </c>
      <c r="T37" s="14">
        <f aca="true" t="shared" si="8" ref="T37:AD37">IF(SUM(C38:C43)=0,0,AVERAGE(C38:C43))</f>
        <v>0</v>
      </c>
      <c r="U37" s="14">
        <f t="shared" si="8"/>
        <v>0</v>
      </c>
      <c r="V37" s="14">
        <f t="shared" si="8"/>
        <v>0</v>
      </c>
      <c r="W37" s="14">
        <f t="shared" si="8"/>
        <v>0</v>
      </c>
      <c r="X37" s="14">
        <f t="shared" si="8"/>
        <v>0</v>
      </c>
      <c r="Y37" s="14">
        <f t="shared" si="8"/>
        <v>0</v>
      </c>
      <c r="Z37" s="14">
        <f t="shared" si="8"/>
        <v>0</v>
      </c>
      <c r="AA37" s="14">
        <f t="shared" si="8"/>
        <v>0</v>
      </c>
      <c r="AB37" s="14">
        <f t="shared" si="8"/>
        <v>0</v>
      </c>
      <c r="AC37" s="14">
        <f t="shared" si="8"/>
        <v>0</v>
      </c>
      <c r="AD37" s="14">
        <f t="shared" si="8"/>
        <v>0</v>
      </c>
    </row>
    <row r="38" spans="1:30" s="14" customFormat="1" ht="25.5" customHeight="1">
      <c r="A38" s="62" t="s">
        <v>15</v>
      </c>
      <c r="B38" s="63"/>
      <c r="C38" s="63"/>
      <c r="D38" s="63"/>
      <c r="E38" s="63"/>
      <c r="F38" s="63"/>
      <c r="G38" s="63"/>
      <c r="H38" s="63"/>
      <c r="I38" s="64"/>
      <c r="J38" s="63"/>
      <c r="K38" s="63"/>
      <c r="L38" s="63"/>
      <c r="M38" s="63"/>
      <c r="R38" s="18" t="s">
        <v>20</v>
      </c>
      <c r="S38" s="21">
        <f aca="true" t="shared" si="9" ref="S38:AD38">VLOOKUP(B37,$AG$9:$AJ$13,4,FALSE)</f>
        <v>0</v>
      </c>
      <c r="T38" s="21">
        <f t="shared" si="9"/>
        <v>0</v>
      </c>
      <c r="U38" s="21">
        <f t="shared" si="9"/>
        <v>0</v>
      </c>
      <c r="V38" s="21">
        <f t="shared" si="9"/>
        <v>0</v>
      </c>
      <c r="W38" s="21">
        <f t="shared" si="9"/>
        <v>0</v>
      </c>
      <c r="X38" s="21">
        <f t="shared" si="9"/>
        <v>0</v>
      </c>
      <c r="Y38" s="21">
        <f t="shared" si="9"/>
        <v>0</v>
      </c>
      <c r="Z38" s="21">
        <f t="shared" si="9"/>
        <v>0</v>
      </c>
      <c r="AA38" s="21">
        <f t="shared" si="9"/>
        <v>0</v>
      </c>
      <c r="AB38" s="21">
        <f t="shared" si="9"/>
        <v>0</v>
      </c>
      <c r="AC38" s="21">
        <f t="shared" si="9"/>
        <v>0</v>
      </c>
      <c r="AD38" s="21">
        <f t="shared" si="9"/>
        <v>0</v>
      </c>
    </row>
    <row r="39" spans="1:30" s="14" customFormat="1" ht="25.5" customHeight="1">
      <c r="A39" s="62" t="s">
        <v>16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R39" s="18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14" customFormat="1" ht="25.5" customHeight="1">
      <c r="A40" s="62" t="s">
        <v>58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R40" s="18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14" customFormat="1" ht="25.5" customHeight="1">
      <c r="A41" s="62" t="str">
        <f>IF(OR(K$8=3,K$8=4,K$8=1),"Velocity Reading 4","")</f>
        <v>Velocity Reading 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R41" s="18" t="s">
        <v>21</v>
      </c>
      <c r="S41" s="14">
        <f>S37*S38</f>
        <v>0</v>
      </c>
      <c r="T41" s="14">
        <f aca="true" t="shared" si="10" ref="T41:AD41">T37*T38</f>
        <v>0</v>
      </c>
      <c r="U41" s="14">
        <f t="shared" si="10"/>
        <v>0</v>
      </c>
      <c r="V41" s="14">
        <f t="shared" si="10"/>
        <v>0</v>
      </c>
      <c r="W41" s="14">
        <f t="shared" si="10"/>
        <v>0</v>
      </c>
      <c r="X41" s="14">
        <f t="shared" si="10"/>
        <v>0</v>
      </c>
      <c r="Y41" s="14">
        <f t="shared" si="10"/>
        <v>0</v>
      </c>
      <c r="Z41" s="14">
        <f t="shared" si="10"/>
        <v>0</v>
      </c>
      <c r="AA41" s="14">
        <f t="shared" si="10"/>
        <v>0</v>
      </c>
      <c r="AB41" s="14">
        <f t="shared" si="10"/>
        <v>0</v>
      </c>
      <c r="AC41" s="14">
        <f t="shared" si="10"/>
        <v>0</v>
      </c>
      <c r="AD41" s="14">
        <f t="shared" si="10"/>
        <v>0</v>
      </c>
    </row>
    <row r="42" spans="1:18" s="14" customFormat="1" ht="25.5" customHeight="1">
      <c r="A42" s="62" t="str">
        <f>IF(OR(K$8=3,K$8=4,K$8=1),"Velocity Reading 5","")</f>
        <v>Velocity Reading 5</v>
      </c>
      <c r="B42" s="65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R42" s="18"/>
    </row>
    <row r="43" spans="1:18" s="14" customFormat="1" ht="25.5" customHeight="1">
      <c r="A43" s="62" t="str">
        <f>IF(OR(K$8=3,K$8=4),"Velocity Reading 6","")</f>
        <v>Velocity Reading 6</v>
      </c>
      <c r="B43" s="65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R43" s="18"/>
    </row>
    <row r="44" spans="1:13" s="14" customFormat="1" ht="12.75">
      <c r="A44" s="6" t="s">
        <v>22</v>
      </c>
      <c r="B44" s="7">
        <f aca="true" t="shared" si="11" ref="B44:M44">S41</f>
        <v>0</v>
      </c>
      <c r="C44" s="7">
        <f t="shared" si="11"/>
        <v>0</v>
      </c>
      <c r="D44" s="7">
        <f t="shared" si="11"/>
        <v>0</v>
      </c>
      <c r="E44" s="7">
        <f t="shared" si="11"/>
        <v>0</v>
      </c>
      <c r="F44" s="7">
        <f t="shared" si="11"/>
        <v>0</v>
      </c>
      <c r="G44" s="7">
        <f t="shared" si="11"/>
        <v>0</v>
      </c>
      <c r="H44" s="7">
        <f t="shared" si="11"/>
        <v>0</v>
      </c>
      <c r="I44" s="7">
        <f t="shared" si="11"/>
        <v>0</v>
      </c>
      <c r="J44" s="7">
        <f t="shared" si="11"/>
        <v>0</v>
      </c>
      <c r="K44" s="7">
        <f t="shared" si="11"/>
        <v>0</v>
      </c>
      <c r="L44" s="7">
        <f t="shared" si="11"/>
        <v>0</v>
      </c>
      <c r="M44" s="7">
        <f t="shared" si="11"/>
        <v>0</v>
      </c>
    </row>
    <row r="45" spans="1:13" s="14" customFormat="1" ht="13.5" thickBot="1">
      <c r="A45" s="66" t="s">
        <v>23</v>
      </c>
      <c r="B45" s="67">
        <f>SUM(B44:M44)</f>
        <v>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s="14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9" s="14" customFormat="1" ht="12.75">
      <c r="A47" s="56" t="s">
        <v>29</v>
      </c>
      <c r="B47" s="124"/>
      <c r="C47" s="125"/>
      <c r="D47" s="126"/>
      <c r="E47" s="131" t="s">
        <v>30</v>
      </c>
      <c r="F47" s="132"/>
      <c r="G47" s="116"/>
      <c r="H47" s="123"/>
      <c r="I47" s="117"/>
      <c r="J47" s="57" t="s">
        <v>34</v>
      </c>
      <c r="K47" s="69">
        <v>3</v>
      </c>
      <c r="L47" s="27"/>
      <c r="M47" s="58"/>
      <c r="S47" s="18" t="s">
        <v>18</v>
      </c>
    </row>
    <row r="48" spans="1:19" s="14" customFormat="1" ht="12.75">
      <c r="A48" s="56" t="s">
        <v>32</v>
      </c>
      <c r="B48" s="124"/>
      <c r="C48" s="125"/>
      <c r="D48" s="126"/>
      <c r="E48" s="131" t="s">
        <v>31</v>
      </c>
      <c r="F48" s="132"/>
      <c r="G48" s="128"/>
      <c r="H48" s="129"/>
      <c r="I48" s="129"/>
      <c r="J48" s="129"/>
      <c r="K48" s="129"/>
      <c r="L48" s="129"/>
      <c r="M48" s="130"/>
      <c r="S48" s="18"/>
    </row>
    <row r="49" spans="1:30" s="14" customFormat="1" ht="12.75">
      <c r="A49" s="59"/>
      <c r="B49" s="60" t="s">
        <v>2</v>
      </c>
      <c r="C49" s="60" t="s">
        <v>3</v>
      </c>
      <c r="D49" s="60" t="s">
        <v>4</v>
      </c>
      <c r="E49" s="60" t="s">
        <v>5</v>
      </c>
      <c r="F49" s="60" t="s">
        <v>6</v>
      </c>
      <c r="G49" s="60" t="s">
        <v>7</v>
      </c>
      <c r="H49" s="60" t="s">
        <v>8</v>
      </c>
      <c r="I49" s="60" t="s">
        <v>9</v>
      </c>
      <c r="J49" s="60" t="s">
        <v>10</v>
      </c>
      <c r="K49" s="60" t="s">
        <v>11</v>
      </c>
      <c r="L49" s="60" t="s">
        <v>12</v>
      </c>
      <c r="M49" s="60" t="s">
        <v>17</v>
      </c>
      <c r="S49" s="47" t="s">
        <v>2</v>
      </c>
      <c r="T49" s="47" t="s">
        <v>3</v>
      </c>
      <c r="U49" s="47" t="s">
        <v>4</v>
      </c>
      <c r="V49" s="47" t="s">
        <v>5</v>
      </c>
      <c r="W49" s="47" t="s">
        <v>6</v>
      </c>
      <c r="X49" s="47" t="s">
        <v>7</v>
      </c>
      <c r="Y49" s="47" t="s">
        <v>8</v>
      </c>
      <c r="Z49" s="47" t="s">
        <v>9</v>
      </c>
      <c r="AA49" s="47" t="s">
        <v>10</v>
      </c>
      <c r="AB49" s="47" t="s">
        <v>11</v>
      </c>
      <c r="AC49" s="47" t="s">
        <v>12</v>
      </c>
      <c r="AD49" s="47" t="s">
        <v>17</v>
      </c>
    </row>
    <row r="50" spans="1:30" s="14" customFormat="1" ht="12.75">
      <c r="A50" s="60" t="s">
        <v>0</v>
      </c>
      <c r="B50" s="60" t="s">
        <v>24</v>
      </c>
      <c r="C50" s="60" t="s">
        <v>24</v>
      </c>
      <c r="D50" s="60" t="s">
        <v>24</v>
      </c>
      <c r="E50" s="60" t="s">
        <v>24</v>
      </c>
      <c r="F50" s="60" t="s">
        <v>24</v>
      </c>
      <c r="G50" s="60" t="s">
        <v>24</v>
      </c>
      <c r="H50" s="60" t="s">
        <v>24</v>
      </c>
      <c r="I50" s="60" t="s">
        <v>24</v>
      </c>
      <c r="J50" s="60" t="s">
        <v>24</v>
      </c>
      <c r="K50" s="60" t="s">
        <v>24</v>
      </c>
      <c r="L50" s="60" t="s">
        <v>24</v>
      </c>
      <c r="M50" s="60" t="s">
        <v>24</v>
      </c>
      <c r="R50" s="18" t="s">
        <v>19</v>
      </c>
      <c r="S50" s="14">
        <f>IF(SUM(B51:B56)=0,0,AVERAGE(B51:B56))</f>
        <v>0</v>
      </c>
      <c r="T50" s="14">
        <f aca="true" t="shared" si="12" ref="T50:AD50">IF(SUM(C51:C56)=0,0,AVERAGE(C51:C56))</f>
        <v>0</v>
      </c>
      <c r="U50" s="14">
        <f t="shared" si="12"/>
        <v>0</v>
      </c>
      <c r="V50" s="14">
        <f t="shared" si="12"/>
        <v>0</v>
      </c>
      <c r="W50" s="14">
        <f t="shared" si="12"/>
        <v>0</v>
      </c>
      <c r="X50" s="14">
        <f t="shared" si="12"/>
        <v>0</v>
      </c>
      <c r="Y50" s="14">
        <f t="shared" si="12"/>
        <v>0</v>
      </c>
      <c r="Z50" s="14">
        <f t="shared" si="12"/>
        <v>0</v>
      </c>
      <c r="AA50" s="14">
        <f t="shared" si="12"/>
        <v>0</v>
      </c>
      <c r="AB50" s="14">
        <f t="shared" si="12"/>
        <v>0</v>
      </c>
      <c r="AC50" s="14">
        <f t="shared" si="12"/>
        <v>0</v>
      </c>
      <c r="AD50" s="14">
        <f t="shared" si="12"/>
        <v>0</v>
      </c>
    </row>
    <row r="51" spans="1:30" s="14" customFormat="1" ht="25.5" customHeight="1">
      <c r="A51" s="62" t="s">
        <v>15</v>
      </c>
      <c r="B51" s="63"/>
      <c r="C51" s="63"/>
      <c r="D51" s="63"/>
      <c r="E51" s="63"/>
      <c r="F51" s="63"/>
      <c r="G51" s="63"/>
      <c r="H51" s="63"/>
      <c r="I51" s="64"/>
      <c r="J51" s="63"/>
      <c r="K51" s="63"/>
      <c r="L51" s="63"/>
      <c r="M51" s="63"/>
      <c r="R51" s="18" t="s">
        <v>20</v>
      </c>
      <c r="S51" s="21">
        <f aca="true" t="shared" si="13" ref="S51:AD51">VLOOKUP(B50,$AG$9:$AJ$13,4,FALSE)</f>
        <v>0</v>
      </c>
      <c r="T51" s="21">
        <f t="shared" si="13"/>
        <v>0</v>
      </c>
      <c r="U51" s="21">
        <f t="shared" si="13"/>
        <v>0</v>
      </c>
      <c r="V51" s="21">
        <f t="shared" si="13"/>
        <v>0</v>
      </c>
      <c r="W51" s="21">
        <f t="shared" si="13"/>
        <v>0</v>
      </c>
      <c r="X51" s="21">
        <f t="shared" si="13"/>
        <v>0</v>
      </c>
      <c r="Y51" s="21">
        <f t="shared" si="13"/>
        <v>0</v>
      </c>
      <c r="Z51" s="21">
        <f t="shared" si="13"/>
        <v>0</v>
      </c>
      <c r="AA51" s="21">
        <f t="shared" si="13"/>
        <v>0</v>
      </c>
      <c r="AB51" s="21">
        <f t="shared" si="13"/>
        <v>0</v>
      </c>
      <c r="AC51" s="21">
        <f t="shared" si="13"/>
        <v>0</v>
      </c>
      <c r="AD51" s="21">
        <f t="shared" si="13"/>
        <v>0</v>
      </c>
    </row>
    <row r="52" spans="1:30" s="14" customFormat="1" ht="25.5" customHeight="1">
      <c r="A52" s="62" t="s">
        <v>16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R52" s="18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14" customFormat="1" ht="25.5" customHeight="1">
      <c r="A53" s="62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R53" s="18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14" customFormat="1" ht="25.5" customHeight="1">
      <c r="A54" s="62" t="str">
        <f>IF(OR(K$8=3,K$8=4,K$8=1),"Velocity Reading 4","")</f>
        <v>Velocity Reading 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R54" s="18" t="s">
        <v>21</v>
      </c>
      <c r="S54" s="14">
        <f>S50*S51</f>
        <v>0</v>
      </c>
      <c r="T54" s="14">
        <f aca="true" t="shared" si="14" ref="T54:AD54">T50*T51</f>
        <v>0</v>
      </c>
      <c r="U54" s="14">
        <f t="shared" si="14"/>
        <v>0</v>
      </c>
      <c r="V54" s="14">
        <f t="shared" si="14"/>
        <v>0</v>
      </c>
      <c r="W54" s="14">
        <f t="shared" si="14"/>
        <v>0</v>
      </c>
      <c r="X54" s="14">
        <f t="shared" si="14"/>
        <v>0</v>
      </c>
      <c r="Y54" s="14">
        <f t="shared" si="14"/>
        <v>0</v>
      </c>
      <c r="Z54" s="14">
        <f t="shared" si="14"/>
        <v>0</v>
      </c>
      <c r="AA54" s="14">
        <f t="shared" si="14"/>
        <v>0</v>
      </c>
      <c r="AB54" s="14">
        <f t="shared" si="14"/>
        <v>0</v>
      </c>
      <c r="AC54" s="14">
        <f t="shared" si="14"/>
        <v>0</v>
      </c>
      <c r="AD54" s="14">
        <f t="shared" si="14"/>
        <v>0</v>
      </c>
    </row>
    <row r="55" spans="1:18" s="14" customFormat="1" ht="25.5" customHeight="1">
      <c r="A55" s="62" t="str">
        <f>IF(OR(K$8=3,K$8=4,K$8=1),"Velocity Reading 5","")</f>
        <v>Velocity Reading 5</v>
      </c>
      <c r="B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R55" s="18"/>
    </row>
    <row r="56" spans="1:18" s="14" customFormat="1" ht="25.5" customHeight="1">
      <c r="A56" s="62" t="str">
        <f>IF(OR(K$8=3,K$8=4),"Velocity Reading 6","")</f>
        <v>Velocity Reading 6</v>
      </c>
      <c r="B56" s="65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R56" s="18"/>
    </row>
    <row r="57" spans="1:13" s="14" customFormat="1" ht="12.75">
      <c r="A57" s="6" t="s">
        <v>22</v>
      </c>
      <c r="B57" s="7">
        <f aca="true" t="shared" si="15" ref="B57:M57">S54</f>
        <v>0</v>
      </c>
      <c r="C57" s="7">
        <f t="shared" si="15"/>
        <v>0</v>
      </c>
      <c r="D57" s="7">
        <f t="shared" si="15"/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</row>
    <row r="58" spans="1:13" s="14" customFormat="1" ht="13.5" thickBot="1">
      <c r="A58" s="66" t="s">
        <v>23</v>
      </c>
      <c r="B58" s="67">
        <f>SUM(B57:M57)</f>
        <v>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</sheetData>
  <sheetProtection password="83AF" sheet="1"/>
  <mergeCells count="31">
    <mergeCell ref="E22:F22"/>
    <mergeCell ref="A1:F1"/>
    <mergeCell ref="E8:F8"/>
    <mergeCell ref="B34:D34"/>
    <mergeCell ref="G22:M22"/>
    <mergeCell ref="G8:I8"/>
    <mergeCell ref="G34:I34"/>
    <mergeCell ref="E34:F34"/>
    <mergeCell ref="G21:I21"/>
    <mergeCell ref="E9:F9"/>
    <mergeCell ref="E21:F21"/>
    <mergeCell ref="B9:D9"/>
    <mergeCell ref="B21:D21"/>
    <mergeCell ref="B35:D35"/>
    <mergeCell ref="G9:M9"/>
    <mergeCell ref="E35:F35"/>
    <mergeCell ref="G2:H6"/>
    <mergeCell ref="I2:J6"/>
    <mergeCell ref="B4:D4"/>
    <mergeCell ref="B5:D5"/>
    <mergeCell ref="B8:D8"/>
    <mergeCell ref="G47:I47"/>
    <mergeCell ref="B22:D22"/>
    <mergeCell ref="B48:D48"/>
    <mergeCell ref="AH7:AK7"/>
    <mergeCell ref="A6:D6"/>
    <mergeCell ref="G48:M48"/>
    <mergeCell ref="B47:D47"/>
    <mergeCell ref="E47:F47"/>
    <mergeCell ref="E48:F48"/>
    <mergeCell ref="G35:M35"/>
  </mergeCells>
  <dataValidations count="3">
    <dataValidation type="list" allowBlank="1" showInputMessage="1" showErrorMessage="1" sqref="B37:M37 B24:M24 B11:M11 B50:M50">
      <formula1>$AG$9:$AG$13</formula1>
    </dataValidation>
    <dataValidation type="list" allowBlank="1" showInputMessage="1" showErrorMessage="1" sqref="P34 P8 P21 P47">
      <formula1>$P$8</formula1>
    </dataValidation>
    <dataValidation type="list" allowBlank="1" showInputMessage="1" showErrorMessage="1" sqref="O34 O8 O21 O47">
      <formula1>$O$8</formula1>
    </dataValidation>
  </dataValidations>
  <hyperlinks>
    <hyperlink ref="A6:D6" r:id="rId1" display="Hood IOM "/>
  </hyperlinks>
  <printOptions/>
  <pageMargins left="0.75" right="0.75" top="1" bottom="1" header="0.5" footer="0.5"/>
  <pageSetup horizontalDpi="300" verticalDpi="300" orientation="portrait" paperSize="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0" zoomScaleNormal="90" zoomScalePageLayoutView="0" workbookViewId="0" topLeftCell="A1">
      <selection activeCell="H14" sqref="H14"/>
    </sheetView>
  </sheetViews>
  <sheetFormatPr defaultColWidth="9.140625" defaultRowHeight="12.75"/>
  <cols>
    <col min="1" max="1" width="25.7109375" style="36" customWidth="1"/>
    <col min="2" max="2" width="16.7109375" style="36" customWidth="1"/>
    <col min="3" max="3" width="14.8515625" style="36" bestFit="1" customWidth="1"/>
    <col min="4" max="4" width="10.7109375" style="36" customWidth="1"/>
    <col min="5" max="6" width="9.140625" style="36" customWidth="1"/>
    <col min="7" max="7" width="2.140625" style="36" customWidth="1"/>
    <col min="8" max="8" width="9.140625" style="36" customWidth="1"/>
    <col min="9" max="9" width="2.7109375" style="36" customWidth="1"/>
    <col min="10" max="16384" width="9.140625" style="36" customWidth="1"/>
  </cols>
  <sheetData>
    <row r="1" ht="12.75">
      <c r="A1" s="43" t="s">
        <v>94</v>
      </c>
    </row>
    <row r="2" ht="12.75">
      <c r="A2" s="36" t="s">
        <v>55</v>
      </c>
    </row>
    <row r="3" ht="12.75">
      <c r="A3" s="43"/>
    </row>
    <row r="4" spans="1:3" ht="12.75">
      <c r="A4" s="45" t="s">
        <v>68</v>
      </c>
      <c r="B4" s="85">
        <v>14</v>
      </c>
      <c r="C4" s="46" t="s">
        <v>67</v>
      </c>
    </row>
    <row r="5" spans="1:3" ht="12.75">
      <c r="A5" s="45" t="s">
        <v>54</v>
      </c>
      <c r="B5" s="85">
        <v>35</v>
      </c>
      <c r="C5" s="46" t="s">
        <v>69</v>
      </c>
    </row>
    <row r="6" spans="2:7" ht="12.75">
      <c r="B6" s="86"/>
      <c r="G6" s="37"/>
    </row>
    <row r="7" spans="1:2" ht="12.75">
      <c r="A7" s="45" t="s">
        <v>53</v>
      </c>
      <c r="B7" s="85">
        <v>199</v>
      </c>
    </row>
    <row r="8" ht="12.75">
      <c r="B8" s="86"/>
    </row>
    <row r="9" ht="12.75">
      <c r="B9" s="86"/>
    </row>
    <row r="10" spans="1:6" ht="12.75">
      <c r="A10" s="44" t="s">
        <v>52</v>
      </c>
      <c r="B10" s="97">
        <f>IF(B4=14,($B$4*$B$5*$B$7*0.62)/144,(IF(B4=18,($B$4*$B$5*$B$7*0.62)/144,(IF(B4=10,($B$4*$B$5*$B$7*0.95)/144,"Incorrect Width")))))</f>
        <v>419.8347222222222</v>
      </c>
      <c r="F10" s="39"/>
    </row>
    <row r="13" ht="12.75">
      <c r="A13" s="36" t="s">
        <v>51</v>
      </c>
    </row>
    <row r="14" ht="12.75">
      <c r="A14" s="36" t="s">
        <v>50</v>
      </c>
    </row>
    <row r="15" ht="12.75">
      <c r="A15" s="36" t="s">
        <v>70</v>
      </c>
    </row>
    <row r="16" ht="12.75">
      <c r="A16" s="87" t="s">
        <v>71</v>
      </c>
    </row>
    <row r="18" spans="1:2" ht="28.5" customHeight="1">
      <c r="A18" s="138" t="s">
        <v>72</v>
      </c>
      <c r="B18" s="139"/>
    </row>
    <row r="19" spans="1:2" ht="15.75">
      <c r="A19" s="88" t="s">
        <v>73</v>
      </c>
      <c r="B19" s="89">
        <v>2</v>
      </c>
    </row>
    <row r="20" spans="1:2" ht="15.75">
      <c r="A20" s="90" t="s">
        <v>74</v>
      </c>
      <c r="B20" s="91" t="s">
        <v>75</v>
      </c>
    </row>
    <row r="21" spans="1:2" ht="15.75">
      <c r="A21" s="90" t="s">
        <v>76</v>
      </c>
      <c r="B21" s="92" t="s">
        <v>77</v>
      </c>
    </row>
    <row r="22" spans="1:10" ht="15.75">
      <c r="A22" s="90" t="s">
        <v>78</v>
      </c>
      <c r="B22" s="91" t="s">
        <v>79</v>
      </c>
      <c r="E22" s="42"/>
      <c r="G22" s="43"/>
      <c r="J22" s="42"/>
    </row>
    <row r="23" ht="12.75"/>
    <row r="24" ht="12.75"/>
    <row r="25" ht="12.75">
      <c r="A25" s="36" t="s">
        <v>49</v>
      </c>
    </row>
    <row r="26" ht="12.75">
      <c r="A26" s="36" t="s">
        <v>93</v>
      </c>
    </row>
    <row r="27" spans="1:9" ht="12.75">
      <c r="A27" s="36" t="s">
        <v>80</v>
      </c>
      <c r="I27" s="39"/>
    </row>
    <row r="28" spans="1:8" ht="12.75">
      <c r="A28" s="36" t="s">
        <v>81</v>
      </c>
      <c r="F28" s="137"/>
      <c r="G28" s="137"/>
      <c r="H28" s="137"/>
    </row>
    <row r="29" ht="12.75"/>
    <row r="30" spans="2:4" ht="12.75">
      <c r="B30" s="39" t="s">
        <v>87</v>
      </c>
      <c r="C30" s="39"/>
      <c r="D30" s="39"/>
    </row>
    <row r="31" spans="1:6" ht="12.75">
      <c r="A31" s="39" t="s">
        <v>82</v>
      </c>
      <c r="B31" s="94">
        <v>204</v>
      </c>
      <c r="C31" s="39"/>
      <c r="F31" s="39"/>
    </row>
    <row r="32" spans="1:6" ht="12.75">
      <c r="A32" s="39" t="s">
        <v>83</v>
      </c>
      <c r="B32" s="94">
        <v>202</v>
      </c>
      <c r="C32" s="39"/>
      <c r="F32" s="39"/>
    </row>
    <row r="33" spans="1:6" ht="12.75">
      <c r="A33" s="39" t="s">
        <v>84</v>
      </c>
      <c r="B33" s="94">
        <v>208</v>
      </c>
      <c r="C33" s="39"/>
      <c r="F33" s="39"/>
    </row>
    <row r="34" spans="1:6" ht="12.75">
      <c r="A34" s="39" t="s">
        <v>85</v>
      </c>
      <c r="B34" s="94">
        <v>189</v>
      </c>
      <c r="C34" s="39"/>
      <c r="F34" s="39"/>
    </row>
    <row r="35" spans="1:3" ht="12.75">
      <c r="A35" s="39" t="s">
        <v>86</v>
      </c>
      <c r="B35" s="94">
        <v>193</v>
      </c>
      <c r="C35" s="39"/>
    </row>
    <row r="36" spans="1:3" ht="12.75">
      <c r="A36" s="93" t="s">
        <v>89</v>
      </c>
      <c r="B36" s="95">
        <f>AVERAGE(B31:B35)</f>
        <v>199.2</v>
      </c>
      <c r="C36" s="39"/>
    </row>
    <row r="37" spans="1:10" ht="12.75">
      <c r="A37" s="39"/>
      <c r="B37" s="39"/>
      <c r="C37" s="39"/>
      <c r="J37" s="38"/>
    </row>
    <row r="38" spans="1:3" ht="12.75">
      <c r="A38" s="39" t="s">
        <v>48</v>
      </c>
      <c r="B38" s="37" t="s">
        <v>90</v>
      </c>
      <c r="C38" s="39"/>
    </row>
    <row r="39" spans="1:3" ht="12.75">
      <c r="A39" s="41" t="s">
        <v>47</v>
      </c>
      <c r="B39" s="40">
        <v>199</v>
      </c>
      <c r="C39" s="39"/>
    </row>
    <row r="40" spans="1:3" ht="12.75">
      <c r="A40" s="39"/>
      <c r="B40" s="39"/>
      <c r="C40" s="39"/>
    </row>
    <row r="41" spans="1:10" ht="12.75">
      <c r="A41" s="37" t="s">
        <v>88</v>
      </c>
      <c r="J41" s="38"/>
    </row>
    <row r="42" ht="12.75">
      <c r="A42" s="36" t="s">
        <v>46</v>
      </c>
    </row>
    <row r="44" ht="12.75">
      <c r="A44" s="96" t="s">
        <v>91</v>
      </c>
    </row>
    <row r="45" ht="12.75">
      <c r="A45" s="36" t="s">
        <v>92</v>
      </c>
    </row>
  </sheetData>
  <sheetProtection password="83AF" sheet="1"/>
  <mergeCells count="2">
    <mergeCell ref="F28:H28"/>
    <mergeCell ref="A18:B18"/>
  </mergeCells>
  <dataValidations count="2">
    <dataValidation type="list" allowBlank="1" showInputMessage="1" showErrorMessage="1" sqref="B4">
      <formula1>"14, 18, 10"</formula1>
    </dataValidation>
    <dataValidation type="whole" allowBlank="1" showInputMessage="1" showErrorMessage="1" sqref="B5">
      <formula1>36</formula1>
      <formula2>144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Weaver, Jessica</cp:lastModifiedBy>
  <dcterms:created xsi:type="dcterms:W3CDTF">2012-11-20T00:23:07Z</dcterms:created>
  <dcterms:modified xsi:type="dcterms:W3CDTF">2022-10-13T13:58:09Z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ContentTypeId">
    <vt:lpwstr>0x0101000D5224F16EAEBD4CAC8C2887C97FFF45</vt:lpwstr>
  </property>
  <property fmtid="{D5CDD505-2E9C-101B-9397-08002B2CF9AE}" pid="5" name="Project">
    <vt:lpwstr/>
  </property>
</Properties>
</file>